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backupFile="1" codeName="ThisWorkbook"/>
  <mc:AlternateContent xmlns:mc="http://schemas.openxmlformats.org/markup-compatibility/2006">
    <mc:Choice Requires="x15">
      <x15ac:absPath xmlns:x15ac="http://schemas.microsoft.com/office/spreadsheetml/2010/11/ac" url="C:\Users\kovacicm\Desktop\Troškovnici za nabavu\"/>
    </mc:Choice>
  </mc:AlternateContent>
  <xr:revisionPtr revIDLastSave="0" documentId="13_ncr:1_{B46EC3E3-331A-4206-9C5C-D9C5A7EEA060}" xr6:coauthVersionLast="41" xr6:coauthVersionMax="41" xr10:uidLastSave="{00000000-0000-0000-0000-000000000000}"/>
  <workbookProtection workbookAlgorithmName="SHA-512" workbookHashValue="pehk6in3Xfg12vA/HAMfc+X8hu9O7s9rVwAgJos+IGfJODaZzizOGk+99Lkb1u8oRr41Ji5n054ni0d++L2Huw==" workbookSaltValue="C8u2JD63jP4ZVPdejy9ORQ==" workbookSpinCount="100000" lockStructure="1"/>
  <bookViews>
    <workbookView xWindow="-120" yWindow="-120" windowWidth="29040" windowHeight="15840" tabRatio="732" activeTab="6" xr2:uid="{00000000-000D-0000-FFFF-FFFF00000000}"/>
  </bookViews>
  <sheets>
    <sheet name="OPCENITO" sheetId="6" r:id="rId1"/>
    <sheet name="0-5 GRADJ" sheetId="4" r:id="rId2"/>
    <sheet name="6 PROMET" sheetId="7" r:id="rId3"/>
    <sheet name="7 SANITARNA KANALIZACIJA" sheetId="18" r:id="rId4"/>
    <sheet name="8 OBORINSKA KANALIZACIJA" sheetId="20" r:id="rId5"/>
    <sheet name="9 VODOVOD" sheetId="19" r:id="rId6"/>
    <sheet name="10 EK TK PLIN" sheetId="15" r:id="rId7"/>
    <sheet name="11. JR" sheetId="12" r:id="rId8"/>
    <sheet name="A 0010_REKAPITULACIJA" sheetId="8" r:id="rId9"/>
  </sheets>
  <definedNames>
    <definedName name="_Toc85860699" localSheetId="7">'11. JR'!$C$5</definedName>
    <definedName name="_xlnm.Print_Titles" localSheetId="1">'0-5 GRADJ'!$2:$3</definedName>
    <definedName name="_xlnm.Print_Titles" localSheetId="6">'10 EK TK PLIN'!$1:$2</definedName>
    <definedName name="_xlnm.Print_Titles" localSheetId="7">'11. JR'!$3:$3</definedName>
    <definedName name="_xlnm.Print_Titles" localSheetId="2">'6 PROMET'!$2:$2</definedName>
    <definedName name="_xlnm.Print_Area" localSheetId="1">'0-5 GRADJ'!$A$1:$G$148</definedName>
    <definedName name="_xlnm.Print_Area" localSheetId="6">'10 EK TK PLIN'!$A$1:$J$81</definedName>
    <definedName name="_xlnm.Print_Area" localSheetId="7">'11. JR'!$A$1:$H$231</definedName>
    <definedName name="_xlnm.Print_Area" localSheetId="2">'6 PROMET'!$A$1:$G$57</definedName>
    <definedName name="_xlnm.Print_Area" localSheetId="8">'A 0010_REKAPITULACIJA'!$A$1:$F$50</definedName>
    <definedName name="_xlnm.Print_Area" localSheetId="0">OPCENITO!$A$1:$B$13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12" l="1"/>
  <c r="H19" i="12" l="1"/>
  <c r="H81" i="12" l="1"/>
  <c r="H80" i="12"/>
  <c r="H77" i="12"/>
  <c r="H75" i="12"/>
  <c r="H59" i="12"/>
  <c r="H57" i="12"/>
  <c r="H55" i="12"/>
  <c r="H53" i="12"/>
  <c r="H51" i="12"/>
  <c r="H49" i="12"/>
  <c r="H47" i="12"/>
  <c r="H45" i="12"/>
  <c r="H43" i="12"/>
  <c r="H41" i="12"/>
  <c r="H39" i="12"/>
  <c r="H32" i="12"/>
  <c r="H30" i="12"/>
  <c r="H28" i="12"/>
  <c r="H26" i="12"/>
  <c r="H24" i="12"/>
  <c r="H17" i="12"/>
  <c r="H15" i="12"/>
  <c r="H13" i="12"/>
  <c r="H11" i="12"/>
  <c r="H9" i="12"/>
  <c r="H7" i="12"/>
  <c r="H122" i="12" l="1"/>
  <c r="H120" i="12"/>
  <c r="H96" i="12"/>
  <c r="H83" i="12"/>
  <c r="H34" i="12" l="1"/>
  <c r="H68" i="12" s="1"/>
  <c r="H62" i="12"/>
  <c r="H69" i="12" s="1"/>
  <c r="H113" i="12"/>
  <c r="H110" i="12"/>
  <c r="H107" i="12"/>
  <c r="H104" i="12"/>
  <c r="H101" i="12"/>
  <c r="H98" i="12"/>
  <c r="H92" i="12"/>
  <c r="H85" i="12"/>
  <c r="A77" i="12"/>
  <c r="A79" i="12" s="1"/>
  <c r="A83" i="12" s="1"/>
  <c r="A85" i="12" s="1"/>
  <c r="A88" i="12" s="1"/>
  <c r="A92" i="12" s="1"/>
  <c r="A95" i="12" s="1"/>
  <c r="A98" i="12" s="1"/>
  <c r="A101" i="12" s="1"/>
  <c r="A104" i="12" s="1"/>
  <c r="A107" i="12" s="1"/>
  <c r="A110" i="12" s="1"/>
  <c r="A113" i="12" s="1"/>
  <c r="A116" i="12" s="1"/>
  <c r="A120" i="12" s="1"/>
  <c r="A122" i="12" s="1"/>
  <c r="A41" i="12"/>
  <c r="A43" i="12" s="1"/>
  <c r="A45" i="12" s="1"/>
  <c r="A47" i="12" s="1"/>
  <c r="A49" i="12" s="1"/>
  <c r="A51" i="12" s="1"/>
  <c r="A53" i="12" s="1"/>
  <c r="A55" i="12" s="1"/>
  <c r="A57" i="12" s="1"/>
  <c r="A59" i="12" s="1"/>
  <c r="A9" i="12"/>
  <c r="A11" i="12" s="1"/>
  <c r="A13" i="12" s="1"/>
  <c r="A15" i="12" s="1"/>
  <c r="A17" i="12" s="1"/>
  <c r="A19" i="12" s="1"/>
  <c r="A22" i="12" s="1"/>
  <c r="A24" i="12" s="1"/>
  <c r="A28" i="12" s="1"/>
  <c r="A30" i="12" s="1"/>
  <c r="A32" i="12" s="1"/>
  <c r="H71" i="12" l="1"/>
  <c r="F39" i="8" s="1"/>
  <c r="H116" i="12"/>
  <c r="H88" i="12"/>
  <c r="H124" i="12" l="1"/>
  <c r="F40" i="8" s="1"/>
  <c r="F41" i="8" s="1"/>
  <c r="H222" i="12" l="1"/>
  <c r="C553" i="19"/>
  <c r="G294" i="19" l="1"/>
  <c r="G282" i="19"/>
  <c r="G270" i="19"/>
  <c r="G266" i="19"/>
  <c r="G292" i="20"/>
  <c r="G289" i="20"/>
  <c r="G135" i="20"/>
  <c r="G132" i="20"/>
  <c r="G46" i="4"/>
  <c r="G42" i="4"/>
  <c r="C200" i="20" l="1"/>
  <c r="G200" i="20" s="1"/>
  <c r="C193" i="20"/>
  <c r="G193" i="20" s="1"/>
  <c r="C179" i="20"/>
  <c r="G179" i="20" s="1"/>
  <c r="C78" i="20"/>
  <c r="G78" i="20" s="1"/>
  <c r="C69" i="20"/>
  <c r="G69" i="20" s="1"/>
  <c r="C44" i="20"/>
  <c r="G44" i="20" s="1"/>
  <c r="C18" i="20"/>
  <c r="G18" i="20" s="1"/>
  <c r="C137" i="18"/>
  <c r="C130" i="18"/>
  <c r="C116" i="18"/>
  <c r="C67" i="18"/>
  <c r="C57" i="18"/>
  <c r="C45" i="18"/>
  <c r="C19" i="18"/>
  <c r="B695" i="20"/>
  <c r="B693" i="20"/>
  <c r="B691" i="20"/>
  <c r="B689" i="20"/>
  <c r="B687" i="20"/>
  <c r="B685" i="20"/>
  <c r="G674" i="20"/>
  <c r="G671" i="20"/>
  <c r="G668" i="20"/>
  <c r="G665" i="20"/>
  <c r="G662" i="20"/>
  <c r="G659" i="20"/>
  <c r="G646" i="20"/>
  <c r="G644" i="20"/>
  <c r="G642" i="20"/>
  <c r="G640" i="20"/>
  <c r="G638" i="20"/>
  <c r="G636" i="20"/>
  <c r="G615" i="20"/>
  <c r="G606" i="20"/>
  <c r="G597" i="20"/>
  <c r="G594" i="20"/>
  <c r="G591" i="20"/>
  <c r="G581" i="20"/>
  <c r="G571" i="20"/>
  <c r="G568" i="20"/>
  <c r="G565" i="20"/>
  <c r="G562" i="20"/>
  <c r="G559" i="20"/>
  <c r="G556" i="20"/>
  <c r="G539" i="20"/>
  <c r="G531" i="20"/>
  <c r="G516" i="20"/>
  <c r="G509" i="20"/>
  <c r="G503" i="20"/>
  <c r="G488" i="20"/>
  <c r="G475" i="20"/>
  <c r="G466" i="20"/>
  <c r="G464" i="20"/>
  <c r="G462" i="20"/>
  <c r="G460" i="20"/>
  <c r="G452" i="20"/>
  <c r="G446" i="20"/>
  <c r="G440" i="20"/>
  <c r="G434" i="20"/>
  <c r="G428" i="20"/>
  <c r="G422" i="20"/>
  <c r="G385" i="20"/>
  <c r="G378" i="20"/>
  <c r="G370" i="20"/>
  <c r="G349" i="20"/>
  <c r="G328" i="20"/>
  <c r="C279" i="20"/>
  <c r="G279" i="20" s="1"/>
  <c r="C275" i="20"/>
  <c r="G275" i="20" s="1"/>
  <c r="C255" i="20"/>
  <c r="G255" i="20" s="1"/>
  <c r="C246" i="20"/>
  <c r="G246" i="20" s="1"/>
  <c r="C239" i="20"/>
  <c r="G239" i="20" s="1"/>
  <c r="G198" i="20"/>
  <c r="G191" i="20"/>
  <c r="C177" i="20"/>
  <c r="G177" i="20" s="1"/>
  <c r="C166" i="20"/>
  <c r="G166" i="20" s="1"/>
  <c r="C162" i="20"/>
  <c r="G162" i="20" s="1"/>
  <c r="C158" i="20"/>
  <c r="G158" i="20" s="1"/>
  <c r="C149" i="20"/>
  <c r="C123" i="20"/>
  <c r="G123" i="20" s="1"/>
  <c r="G106" i="20"/>
  <c r="G103" i="20"/>
  <c r="G95" i="20"/>
  <c r="G89" i="20"/>
  <c r="G86" i="20"/>
  <c r="G58" i="20"/>
  <c r="C16" i="20"/>
  <c r="C76" i="20" s="1"/>
  <c r="G76" i="20" s="1"/>
  <c r="G677" i="20" l="1"/>
  <c r="G695" i="20" s="1"/>
  <c r="G619" i="20"/>
  <c r="G693" i="20" s="1"/>
  <c r="G543" i="20"/>
  <c r="G691" i="20" s="1"/>
  <c r="C227" i="20"/>
  <c r="G227" i="20" s="1"/>
  <c r="C215" i="20"/>
  <c r="G215" i="20" s="1"/>
  <c r="C225" i="20"/>
  <c r="G225" i="20" s="1"/>
  <c r="G149" i="20"/>
  <c r="G389" i="20"/>
  <c r="G689" i="20" s="1"/>
  <c r="C42" i="20"/>
  <c r="G42" i="20" s="1"/>
  <c r="G16" i="20"/>
  <c r="C67" i="20"/>
  <c r="G67" i="20" s="1"/>
  <c r="C212" i="20"/>
  <c r="G212" i="20" s="1"/>
  <c r="G259" i="20" l="1"/>
  <c r="G687" i="20" s="1"/>
  <c r="G110" i="20"/>
  <c r="G685" i="20" s="1"/>
  <c r="B798" i="19"/>
  <c r="B796" i="19"/>
  <c r="B794" i="19"/>
  <c r="B792" i="19"/>
  <c r="B790" i="19"/>
  <c r="B788" i="19"/>
  <c r="G779" i="19"/>
  <c r="G777" i="19"/>
  <c r="G775" i="19"/>
  <c r="G773" i="19"/>
  <c r="G745" i="19"/>
  <c r="G743" i="19"/>
  <c r="G741" i="19"/>
  <c r="G739" i="19"/>
  <c r="G681" i="19"/>
  <c r="G679" i="19"/>
  <c r="G677" i="19"/>
  <c r="G675" i="19"/>
  <c r="G666" i="19"/>
  <c r="C661" i="19"/>
  <c r="G661" i="19" s="1"/>
  <c r="G657" i="19"/>
  <c r="G652" i="19"/>
  <c r="G650" i="19"/>
  <c r="G648" i="19"/>
  <c r="G646" i="19"/>
  <c r="G638" i="19"/>
  <c r="G636" i="19"/>
  <c r="G634" i="19"/>
  <c r="G632" i="19"/>
  <c r="G625" i="19"/>
  <c r="G623" i="19"/>
  <c r="G621" i="19"/>
  <c r="G619" i="19"/>
  <c r="G615" i="19"/>
  <c r="G613" i="19"/>
  <c r="G611" i="19"/>
  <c r="G609" i="19"/>
  <c r="G601" i="19"/>
  <c r="G591" i="19"/>
  <c r="G574" i="19"/>
  <c r="G571" i="19"/>
  <c r="G562" i="19"/>
  <c r="G553" i="19"/>
  <c r="G546" i="19"/>
  <c r="G537" i="19"/>
  <c r="G534" i="19"/>
  <c r="G531" i="19"/>
  <c r="G528" i="19"/>
  <c r="G525" i="19"/>
  <c r="G522" i="19"/>
  <c r="G519" i="19"/>
  <c r="G516" i="19"/>
  <c r="G513" i="19"/>
  <c r="G510" i="19"/>
  <c r="G507" i="19"/>
  <c r="G504" i="19"/>
  <c r="G501" i="19"/>
  <c r="G498" i="19"/>
  <c r="G495" i="19"/>
  <c r="G492" i="19"/>
  <c r="G489" i="19"/>
  <c r="G486" i="19"/>
  <c r="G483" i="19"/>
  <c r="G480" i="19"/>
  <c r="G477" i="19"/>
  <c r="G474" i="19"/>
  <c r="G471" i="19"/>
  <c r="G468" i="19"/>
  <c r="G465" i="19"/>
  <c r="G462" i="19"/>
  <c r="G459" i="19"/>
  <c r="G456" i="19"/>
  <c r="G453" i="19"/>
  <c r="G450" i="19"/>
  <c r="G447" i="19"/>
  <c r="G436" i="19"/>
  <c r="G430" i="19"/>
  <c r="G424" i="19"/>
  <c r="G417" i="19"/>
  <c r="G399" i="19"/>
  <c r="G393" i="19"/>
  <c r="G387" i="19"/>
  <c r="G381" i="19"/>
  <c r="G374" i="19"/>
  <c r="G367" i="19"/>
  <c r="G356" i="19"/>
  <c r="G354" i="19"/>
  <c r="G352" i="19"/>
  <c r="G350" i="19"/>
  <c r="G317" i="19"/>
  <c r="G313" i="19"/>
  <c r="G255" i="19"/>
  <c r="G245" i="19"/>
  <c r="G202" i="19"/>
  <c r="C200" i="19"/>
  <c r="G200" i="19" s="1"/>
  <c r="C198" i="19"/>
  <c r="G198" i="19" s="1"/>
  <c r="C196" i="19"/>
  <c r="G196" i="19" s="1"/>
  <c r="C184" i="19"/>
  <c r="G184" i="19" s="1"/>
  <c r="C182" i="19"/>
  <c r="G182" i="19" s="1"/>
  <c r="C180" i="19"/>
  <c r="G180" i="19" s="1"/>
  <c r="C175" i="19"/>
  <c r="G175" i="19" s="1"/>
  <c r="C173" i="19"/>
  <c r="G173" i="19" s="1"/>
  <c r="C171" i="19"/>
  <c r="G171" i="19" s="1"/>
  <c r="C158" i="19"/>
  <c r="G158" i="19" s="1"/>
  <c r="C156" i="19"/>
  <c r="G156" i="19" s="1"/>
  <c r="C154" i="19"/>
  <c r="G154" i="19" s="1"/>
  <c r="C142" i="19"/>
  <c r="C140" i="19"/>
  <c r="C132" i="19"/>
  <c r="C214" i="19" s="1"/>
  <c r="G214" i="19" s="1"/>
  <c r="C130" i="19"/>
  <c r="C212" i="19" s="1"/>
  <c r="G212" i="19" s="1"/>
  <c r="G111" i="19"/>
  <c r="G108" i="19"/>
  <c r="G99" i="19"/>
  <c r="G91" i="19"/>
  <c r="G88" i="19"/>
  <c r="G79" i="19"/>
  <c r="G77" i="19"/>
  <c r="G69" i="19"/>
  <c r="G67" i="19"/>
  <c r="G57" i="19"/>
  <c r="G44" i="19"/>
  <c r="G42" i="19"/>
  <c r="C19" i="19"/>
  <c r="G19" i="19" s="1"/>
  <c r="C17" i="19"/>
  <c r="G17" i="19" s="1"/>
  <c r="B404" i="18"/>
  <c r="B402" i="18"/>
  <c r="B400" i="18"/>
  <c r="B398" i="18"/>
  <c r="B396" i="18"/>
  <c r="B394" i="18"/>
  <c r="G367" i="18"/>
  <c r="G364" i="18"/>
  <c r="G382" i="18"/>
  <c r="G380" i="18"/>
  <c r="G342" i="18"/>
  <c r="G334" i="18"/>
  <c r="G324" i="18"/>
  <c r="G314" i="18"/>
  <c r="G311" i="18"/>
  <c r="G292" i="18"/>
  <c r="G273" i="18"/>
  <c r="G260" i="18"/>
  <c r="G258" i="18"/>
  <c r="G250" i="18"/>
  <c r="C243" i="18"/>
  <c r="G243" i="18" s="1"/>
  <c r="G207" i="18"/>
  <c r="G137" i="18"/>
  <c r="G135" i="18"/>
  <c r="G130" i="18"/>
  <c r="G128" i="18"/>
  <c r="G116" i="18"/>
  <c r="C102" i="18"/>
  <c r="C164" i="18" s="1"/>
  <c r="C98" i="18"/>
  <c r="G98" i="18" s="1"/>
  <c r="C89" i="18"/>
  <c r="G89" i="18" s="1"/>
  <c r="G67" i="18"/>
  <c r="G57" i="18"/>
  <c r="G45" i="18"/>
  <c r="G19" i="18"/>
  <c r="C17" i="18"/>
  <c r="C43" i="18" s="1"/>
  <c r="G43" i="18" s="1"/>
  <c r="G386" i="18" l="1"/>
  <c r="G404" i="18" s="1"/>
  <c r="C218" i="19"/>
  <c r="G218" i="19" s="1"/>
  <c r="G140" i="19"/>
  <c r="C216" i="19"/>
  <c r="G216" i="19" s="1"/>
  <c r="G142" i="19"/>
  <c r="G321" i="19"/>
  <c r="G792" i="19" s="1"/>
  <c r="G114" i="19"/>
  <c r="G788" i="19" s="1"/>
  <c r="G578" i="19"/>
  <c r="G794" i="19" s="1"/>
  <c r="G749" i="19"/>
  <c r="G796" i="19" s="1"/>
  <c r="G781" i="19"/>
  <c r="G798" i="19" s="1"/>
  <c r="G699" i="20"/>
  <c r="F27" i="8" s="1"/>
  <c r="G296" i="18"/>
  <c r="G400" i="18" s="1"/>
  <c r="G346" i="18"/>
  <c r="G402" i="18" s="1"/>
  <c r="G102" i="18"/>
  <c r="C152" i="18"/>
  <c r="G152" i="18" s="1"/>
  <c r="C65" i="18"/>
  <c r="G65" i="18" s="1"/>
  <c r="G17" i="18"/>
  <c r="C55" i="18"/>
  <c r="G55" i="18" s="1"/>
  <c r="C114" i="18"/>
  <c r="G114" i="18" s="1"/>
  <c r="G130" i="19"/>
  <c r="G132" i="19"/>
  <c r="G211" i="18"/>
  <c r="G398" i="18" s="1"/>
  <c r="C149" i="18"/>
  <c r="G149" i="18" s="1"/>
  <c r="C162" i="18"/>
  <c r="G162" i="18" s="1"/>
  <c r="G164" i="18"/>
  <c r="G221" i="19" l="1"/>
  <c r="G790" i="19" s="1"/>
  <c r="G801" i="19" s="1"/>
  <c r="F31" i="8" s="1"/>
  <c r="G71" i="18"/>
  <c r="G394" i="18" s="1"/>
  <c r="G168" i="18"/>
  <c r="G396" i="18" s="1"/>
  <c r="G408" i="18" l="1"/>
  <c r="J57" i="15"/>
  <c r="J51" i="15"/>
  <c r="J45" i="15"/>
  <c r="J10" i="15"/>
  <c r="J13" i="15"/>
  <c r="J16" i="15"/>
  <c r="J24" i="15"/>
  <c r="J27" i="15"/>
  <c r="J28" i="15"/>
  <c r="J31" i="15"/>
  <c r="J32" i="15"/>
  <c r="J35" i="15"/>
  <c r="J36" i="15"/>
  <c r="J39" i="15"/>
  <c r="J48" i="15"/>
  <c r="J60" i="15"/>
  <c r="J21" i="15"/>
  <c r="J42" i="15"/>
  <c r="J54" i="15"/>
  <c r="G59" i="4"/>
  <c r="G115" i="4"/>
  <c r="G108" i="4"/>
  <c r="G103" i="4"/>
  <c r="G89" i="4"/>
  <c r="G93" i="4"/>
  <c r="G88" i="4"/>
  <c r="G78" i="4"/>
  <c r="G70" i="4"/>
  <c r="G32" i="4"/>
  <c r="G17" i="4"/>
  <c r="G38" i="7"/>
  <c r="G118" i="4"/>
  <c r="G36" i="7"/>
  <c r="G37" i="7"/>
  <c r="G17" i="7"/>
  <c r="G13" i="7"/>
  <c r="G14" i="7"/>
  <c r="G74" i="4"/>
  <c r="G64" i="4"/>
  <c r="G114" i="4"/>
  <c r="B120" i="4"/>
  <c r="G98" i="4"/>
  <c r="G34" i="7"/>
  <c r="G55" i="4"/>
  <c r="G16" i="4"/>
  <c r="G35" i="7"/>
  <c r="G23" i="7"/>
  <c r="G26" i="7"/>
  <c r="G12" i="4"/>
  <c r="G23" i="4"/>
  <c r="G51" i="4"/>
  <c r="G126" i="4"/>
  <c r="G128" i="4" s="1"/>
  <c r="G143" i="4" s="1"/>
  <c r="F8" i="8" s="1"/>
  <c r="B128" i="4"/>
  <c r="B81" i="4"/>
  <c r="B25" i="4"/>
  <c r="G37" i="4"/>
  <c r="G18" i="4"/>
  <c r="G25" i="4" l="1"/>
  <c r="G139" i="4" s="1"/>
  <c r="F4" i="8" s="1"/>
  <c r="G40" i="7"/>
  <c r="G51" i="7" s="1"/>
  <c r="F17" i="8" s="1"/>
  <c r="G29" i="7"/>
  <c r="G50" i="7" s="1"/>
  <c r="F16" i="8" s="1"/>
  <c r="F23" i="8"/>
  <c r="G81" i="4"/>
  <c r="G140" i="4" s="1"/>
  <c r="F5" i="8" s="1"/>
  <c r="G120" i="4"/>
  <c r="G142" i="4" s="1"/>
  <c r="F7" i="8" s="1"/>
  <c r="J63" i="15"/>
  <c r="J71" i="15" s="1"/>
  <c r="J74" i="15" s="1"/>
  <c r="F35" i="8" s="1"/>
  <c r="G110" i="4"/>
  <c r="G141" i="4" s="1"/>
  <c r="F19" i="8" l="1"/>
  <c r="G53" i="7"/>
  <c r="H221" i="12"/>
  <c r="H224" i="12" s="1"/>
  <c r="H225" i="12" s="1"/>
  <c r="F6" i="8"/>
  <c r="F10" i="8" s="1"/>
  <c r="G145" i="4"/>
  <c r="E47" i="8" l="1"/>
  <c r="H227" i="12"/>
</calcChain>
</file>

<file path=xl/sharedStrings.xml><?xml version="1.0" encoding="utf-8"?>
<sst xmlns="http://schemas.openxmlformats.org/spreadsheetml/2006/main" count="3054" uniqueCount="967">
  <si>
    <t>2.10.</t>
  </si>
  <si>
    <t>2.11.</t>
  </si>
  <si>
    <t>glavna os (OS 0) sa profilima</t>
  </si>
  <si>
    <t>Obračun prema označenoj instalaciji , nakon ovjere nadzornog inženjera.</t>
  </si>
  <si>
    <t>KOLNIČKA KONSTRUKCIJA</t>
  </si>
  <si>
    <r>
      <t>Obračun po m</t>
    </r>
    <r>
      <rPr>
        <vertAlign val="superscript"/>
        <sz val="11"/>
        <rFont val="Trebuchet MS"/>
        <family val="2"/>
        <charset val="238"/>
      </rPr>
      <t>2</t>
    </r>
    <r>
      <rPr>
        <sz val="11"/>
        <rFont val="Trebuchet MS"/>
        <family val="2"/>
        <charset val="238"/>
      </rPr>
      <t xml:space="preserve"> ugrađene bankine. </t>
    </r>
  </si>
  <si>
    <t>3.3.</t>
  </si>
  <si>
    <t>3.4.</t>
  </si>
  <si>
    <t>SNIMKA TERENA</t>
  </si>
  <si>
    <t>Prijevoz materijala svih  kategorije. Rad obuhvaća prijevoz iskopanog materijala od mjesta iskopa do mjesta istovara, u skladu s Općim tehničkim uvjetima za radove na cestama i sve potrebno za dovršenje stavke. Obračun rada po m3 iskopanog materijala u sraslom stanju utvrđenog u projektu i stvarno prevezenog .</t>
  </si>
  <si>
    <r>
      <t>m</t>
    </r>
    <r>
      <rPr>
        <vertAlign val="superscript"/>
        <sz val="11"/>
        <rFont val="Trebuchet MS"/>
        <family val="2"/>
        <charset val="238"/>
      </rPr>
      <t>2</t>
    </r>
  </si>
  <si>
    <t xml:space="preserve">Prijevoz   na dužini od 300-600 m
</t>
  </si>
  <si>
    <t>3.2.</t>
  </si>
  <si>
    <t>2.3.</t>
  </si>
  <si>
    <t>2.7.</t>
  </si>
  <si>
    <t>Zamjena tla</t>
  </si>
  <si>
    <t>2.4.</t>
  </si>
  <si>
    <t>2.5.</t>
  </si>
  <si>
    <t>2.6.</t>
  </si>
  <si>
    <t>2.8.</t>
  </si>
  <si>
    <t>A</t>
  </si>
  <si>
    <t>m</t>
  </si>
  <si>
    <t>2.</t>
  </si>
  <si>
    <t>ZEMLJANI RADOVI</t>
  </si>
  <si>
    <t>2.1.</t>
  </si>
  <si>
    <t>SNIMAK IZVEDENG STANJA</t>
  </si>
  <si>
    <t>REKAPITULACIJA:</t>
  </si>
  <si>
    <t>Količina</t>
  </si>
  <si>
    <t>Redni
broj</t>
  </si>
  <si>
    <t>O p i s   r a d o v a</t>
  </si>
  <si>
    <t>Jed.
mjere</t>
  </si>
  <si>
    <t>Jedinična
cijena</t>
  </si>
  <si>
    <t>I Z N O S</t>
  </si>
  <si>
    <t>kom</t>
  </si>
  <si>
    <t>UKUPNO:</t>
  </si>
  <si>
    <t>1.</t>
  </si>
  <si>
    <t>PRIPREMNI RADOVI</t>
  </si>
  <si>
    <t>1.1.</t>
  </si>
  <si>
    <t>1.2.</t>
  </si>
  <si>
    <t>1</t>
  </si>
  <si>
    <t>GRAĐEVINSKI RADOVI</t>
  </si>
  <si>
    <t>3.</t>
  </si>
  <si>
    <t>3.1.</t>
  </si>
  <si>
    <t>4.</t>
  </si>
  <si>
    <t>4.1.</t>
  </si>
  <si>
    <t>Bitumenska emulzija</t>
  </si>
  <si>
    <t>1.0.</t>
  </si>
  <si>
    <t>2.2.</t>
  </si>
  <si>
    <t>OTU stavka 2-08.1.</t>
  </si>
  <si>
    <t>Uređenje temeljnog tla</t>
  </si>
  <si>
    <t>Izrada posteljice od kamenitih materijala</t>
  </si>
  <si>
    <r>
      <t>m</t>
    </r>
    <r>
      <rPr>
        <vertAlign val="superscript"/>
        <sz val="11"/>
        <rFont val="Trebuchet MS"/>
        <family val="2"/>
      </rPr>
      <t>3</t>
    </r>
  </si>
  <si>
    <r>
      <t>m</t>
    </r>
    <r>
      <rPr>
        <vertAlign val="superscript"/>
        <sz val="11"/>
        <rFont val="Trebuchet MS"/>
        <family val="2"/>
      </rPr>
      <t>2</t>
    </r>
    <r>
      <rPr>
        <sz val="11"/>
        <rFont val="Trebuchet MS"/>
        <family val="2"/>
      </rPr>
      <t xml:space="preserve"> </t>
    </r>
  </si>
  <si>
    <t>km'</t>
  </si>
  <si>
    <t>2.9.</t>
  </si>
  <si>
    <r>
      <t>m</t>
    </r>
    <r>
      <rPr>
        <vertAlign val="superscript"/>
        <sz val="11"/>
        <rFont val="Trebuchet MS"/>
        <family val="2"/>
        <charset val="238"/>
      </rPr>
      <t>3</t>
    </r>
  </si>
  <si>
    <t>Iskolčenje trase i objekata – obuhvaćena su sva geodetska mjerenja za prenos podataka na teren, osiguranja osi trase, profiliranje, iskolčenje objekata, održavanje i obnavljanje iskolčenih oznaka te objekta na terenu, sve do predaje radova investitoru. Cijena obuhvaća sve radove na iskolčenju i održavanju trase i objekata. Obračun po km'</t>
  </si>
  <si>
    <t>2.3.1.</t>
  </si>
  <si>
    <r>
      <t>Izrada bitumenskog međusloja za međusobno sljepljivanje bitumeniziranih nosivih slojeva. Prskanje bitumenskom emulzijom provodi se isključivo motornim prskalicama, koje omogućavaju jednoliku raspodjelu bitumenske emulzije po površini. Ručno prskanje nije dopušteno, izuzev na mjestima koja nisu dostupna motornoj prskalici i uz suglasnost nadzornog inženjera. Prije početka prskanja bitumenskom emulzijom, površina sloja izrađenog na bazi hidrauličnih veziva mora biti čista, suha ili prirodno vlažna. Prskanje sloja izrađenog na bazi hidrauličnih veziva bitumenskom emulzijom nije dopušteno za vrijeme kiše, odnosno pri relativnoj vlažnosti zraka većoj od 75 % i pri temperaturi zraka i podloge nižoj od 5 °C. Obračun po m</t>
    </r>
    <r>
      <rPr>
        <vertAlign val="superscript"/>
        <sz val="11"/>
        <rFont val="Trebuchet MS"/>
        <family val="2"/>
      </rPr>
      <t>2</t>
    </r>
    <r>
      <rPr>
        <sz val="11"/>
        <rFont val="Trebuchet MS"/>
        <family val="2"/>
      </rPr>
      <t xml:space="preserve"> izvedene površine.</t>
    </r>
  </si>
  <si>
    <t>Geotekstil</t>
  </si>
  <si>
    <t>4</t>
  </si>
  <si>
    <t>3</t>
  </si>
  <si>
    <t>OPĆI UVJETI IZVOĐENJA</t>
  </si>
  <si>
    <t>B</t>
  </si>
  <si>
    <t>C</t>
  </si>
  <si>
    <t>D</t>
  </si>
  <si>
    <t>Izvoditelj  je dužan održavati gradilište za vrijeme izvođenja radova (održavanje zelenila, vertikalne i horizontalne signalizacije i sve ostalo potrebno za sigurno odvijanje prometa).</t>
  </si>
  <si>
    <t>E</t>
  </si>
  <si>
    <t>Izvoditelj  je dužan osigurati gradilište kod nadležne osiguravajuće kuće</t>
  </si>
  <si>
    <t>F</t>
  </si>
  <si>
    <t>G</t>
  </si>
  <si>
    <t>H</t>
  </si>
  <si>
    <t xml:space="preserve">U jediničnu cijenu potrebno je ukalkulirati i ostale radove koji osiguravaju kvalitetan i kontinuiran rad bez obzira na vremenske prilike. Gotovi objekti trebaju biti kvalitetni i tehnički ispravno izvedeni. </t>
  </si>
  <si>
    <t>I</t>
  </si>
  <si>
    <t>J</t>
  </si>
  <si>
    <t>K</t>
  </si>
  <si>
    <t>Po dovršetku  izgradnje  objekta  potrebno  je  okoliš  objekta  očistiti  od  svih ostataka      građenja i dovesti u prvobitno stanje.</t>
  </si>
  <si>
    <t>U zoni zahvata gdje je projektom naznačeno postojanje instalacija izvođač je obvezan u prisustvu nadzornog inženjera izvršiti iskapnja radi utvrđivanja stvanog položaja i dubine i postojećih instalacija i energetskih kabela ukljčivo i zatrpavanje rova po utvrđivanju položaja instalacija. Navedeni radovi moraju biti uključeni u  jedinične cijene stavaka troškovnika i neće se posebno obračunavati.</t>
  </si>
  <si>
    <t>Troškovi svih higijensko-tehničkih zaštitnih mjera koje je obavezan provesti izvođač na gradilištu za zaštitu okoline i prolaznika. Sve štetne posjedice nepoduzimanja propisanih mjera zaštite za vrijeme izvođenja radova od uvođenja izvođača u posao do konačne primopredaje gotovog objekta snosi Izvođač</t>
  </si>
  <si>
    <t>U  jediničnim  cijenama  pojedinih  stavaka uključen je sav  materijal, radna snaga,  sve pomoćne radnje kao i svi transportni troškovi za potpuno dovršenje radova opisanih u pojedinim stavkama kao i uklanjanje svih pomoćnih materijala i konstrukcija korištenih tijekom izgradnje ili po završetku radova sa ciljem postizanja zahtijevanih karakteristika.</t>
  </si>
  <si>
    <t>PROMETNA OPREMA I SIGNALIZACIJA</t>
  </si>
  <si>
    <t>PROMETNI ZNAKOVI</t>
  </si>
  <si>
    <t>m2</t>
  </si>
  <si>
    <t>m'</t>
  </si>
  <si>
    <t xml:space="preserve">Temelji za stupove prom. znakova. U cijenu ulaze iskop temelja 50x50x50,  doprema i ugradnja betona  marke C20/25                                                                                              </t>
  </si>
  <si>
    <t xml:space="preserve">TEMELJI 50X50X50                                                                                             </t>
  </si>
  <si>
    <t>UKUPNO PROMETNI ZNAKOVI I OPREMA</t>
  </si>
  <si>
    <t>HORIZONTALNA SIGNALIZACIJA</t>
  </si>
  <si>
    <t>PROMETNI ZNAKOVI I OPREMA</t>
  </si>
  <si>
    <t xml:space="preserve">UKUPNO GRAĐEVINSKI DIO: </t>
  </si>
  <si>
    <t xml:space="preserve">UKUPNO PROMETNA OPREMA I SIGNALIZACIJA: </t>
  </si>
  <si>
    <t>SVEUKUPNA REKAPITULACIJA:</t>
  </si>
  <si>
    <t>SVEUKUPNO A+B</t>
  </si>
  <si>
    <t xml:space="preserve">materijala svih kategorija </t>
  </si>
  <si>
    <t>Uređenje slabo nosivog temeljnog tla i posteljice GEOTEKSTILOM.  Treba koristiti geotekstil slijedećih karakteristika: vlačna čvrstoća v≥12 kN/m, izduženja do loma 80% i vodopropusnost k=4x10–3 m/sekundi, minimalne težine 300 g/m2. Rad uključuje sav materijal, prijevoz i rad na postavljanju getekstila i sve potrebno za dovršenje stavke. Obračun po m2 geotekstila.</t>
  </si>
  <si>
    <r>
      <t xml:space="preserve">Uređenje posteljice na nasipu i iskopu, tako da se dobije potpuno ravan i uvaljan planum prema poprečnom nagibu iz profila. Posteljicu za novo projektiranu konstrukciju gornjeg stroja potrebno je nabiti prema projektiranim poprečnim i uzdužnim nagibima iz projekta i točnošću ravnosti +/-1.0 cm. Potrebna zbijenost posteljice prema standardnom Proktorovom postupku treba iznositi  Sz </t>
    </r>
    <r>
      <rPr>
        <sz val="11"/>
        <rFont val="Arial"/>
        <family val="2"/>
        <charset val="238"/>
      </rPr>
      <t>≥100%,</t>
    </r>
    <r>
      <rPr>
        <sz val="11"/>
        <rFont val="Trebuchet MS"/>
        <family val="2"/>
      </rPr>
      <t xml:space="preserve"> odnosno Ms = 40 MN/m</t>
    </r>
    <r>
      <rPr>
        <vertAlign val="superscript"/>
        <sz val="11"/>
        <rFont val="Trebuchet MS"/>
        <family val="2"/>
      </rPr>
      <t xml:space="preserve">2 </t>
    </r>
    <r>
      <rPr>
        <sz val="11"/>
        <rFont val="Trebuchet MS"/>
        <family val="2"/>
      </rPr>
      <t>mjereno kružnom pločom fi 30cm, a ispitivano najmanje na svakih 1000m. U cijenu su uključeni svi potrebni radovi na uređenju posteljice na nasipima, usjecima i zasjecima, tj. grubo i fino planiranje materijala i nabijanje do tražene zbijenosti, te potrebna ispitivanja i sve potrebno za dovršenje stavke. Obračun po m</t>
    </r>
    <r>
      <rPr>
        <vertAlign val="superscript"/>
        <sz val="11"/>
        <rFont val="Trebuchet MS"/>
        <family val="2"/>
      </rPr>
      <t xml:space="preserve">2 </t>
    </r>
    <r>
      <rPr>
        <sz val="11"/>
        <rFont val="Trebuchet MS"/>
        <family val="2"/>
      </rPr>
      <t>uređene i isplanirane posteljice.</t>
    </r>
  </si>
  <si>
    <t>5</t>
  </si>
  <si>
    <t>kompl</t>
  </si>
  <si>
    <t>6.1.</t>
  </si>
  <si>
    <t>6.2.</t>
  </si>
  <si>
    <t>a</t>
  </si>
  <si>
    <t>6.</t>
  </si>
  <si>
    <t>glavna os</t>
  </si>
  <si>
    <t>5.</t>
  </si>
  <si>
    <t>5.1.</t>
  </si>
  <si>
    <t>OSTALI RADOVI</t>
  </si>
  <si>
    <t>- cestovni rubnjaci 15/25/100cm</t>
  </si>
  <si>
    <t>- parkovni rubnjaci 8/20/100cm</t>
  </si>
  <si>
    <t>m3</t>
  </si>
  <si>
    <t>3.5.</t>
  </si>
  <si>
    <t>nogostup</t>
  </si>
  <si>
    <t xml:space="preserve">Lokacija i zaštita komunalnih i ostalih priključaka. Prije početka zemljanih radova u suradnji s nadležnim institucijama utvrditi dubine i pozicije svih podzemnih instalacija duž čitave trase, te označiti njihove trase na terenu. Tijekom izvođenja radova pratiti da ne dođe do njihovog oštećenja. Rad obuhvaća zaštitu postojećih komunalnih i ostalih priključaka: ele. vodovi - NN, SN, javna rasvjeta,  telefonski kabeli, kanalizacija, vodovod. </t>
  </si>
  <si>
    <t>2.8.1</t>
  </si>
  <si>
    <t>Izrada humuziranih i zatravljenih bankina i bermi. 
Izrađuju se nakon što nadzorni organ primi podlogu bankine. Debljina je 0,2m. Zbijanje se vrši pogodnim valjkom.  
Rad obuhvaća ispunu bankina i bermi  materijalom iz iskopa humusa a sve u skladu s OTU. U jediničnoj cijeni sadržana je nabava, ugradnja, planiranje, sav strojni i ručni rad i sav materijal za potpunu izradu bankine ili berme.</t>
  </si>
  <si>
    <t>Nosivi sloj debljine  40 cm, Ms =100 [MN/m2]</t>
  </si>
  <si>
    <t>Nosivi sloj debljine  15 cm, Ms =80 [MN/m2]</t>
  </si>
  <si>
    <t>6.2</t>
  </si>
  <si>
    <t xml:space="preserve">SVEUKUPNO PROMETNA OPREMA I SIGNALIZACIJA: </t>
  </si>
  <si>
    <t xml:space="preserve">SVEUKUPNO GRAĐEVINSKI RADOVI: </t>
  </si>
  <si>
    <t>B02-60</t>
  </si>
  <si>
    <t>B31-60</t>
  </si>
  <si>
    <t>C02-60</t>
  </si>
  <si>
    <t>Oznake na kolniku, STOP, strelice</t>
  </si>
  <si>
    <t>Pune i isprekidane crte, d=50cm</t>
  </si>
  <si>
    <t>pješački prijelazi</t>
  </si>
  <si>
    <t>- pješačke rampe</t>
  </si>
  <si>
    <t>4.2.</t>
  </si>
  <si>
    <t>Ugradnja pješačkih rampi za osobe smanjene pokretljivosti i osobe s invaliditetom.
Rampe se izvode prema nacrtu iz projekta i prema Pravilniku o projektima potrebnim za osiguranje pristupačnosti građevina osobama s invaliditetom i drugim osobama smanjene pokretljivosti.
U cijenu je uključen sav materijal i rad potreban za izradu pješačke rampe za krajnju uporabu. 
Obračun po komadu izvedene rampe.</t>
  </si>
  <si>
    <t xml:space="preserve">     b) sječenje stabala promjera 10-30cm</t>
  </si>
  <si>
    <t xml:space="preserve">     a) uklanjanje grmlja i šiblja</t>
  </si>
  <si>
    <t xml:space="preserve">     c) sječenje stabala promjera 30cm i više</t>
  </si>
  <si>
    <t>Zaštita pokosa nasipa</t>
  </si>
  <si>
    <t>Uređenje temeljnog tla.
Strojno uređenje temeljnog tla mehaničkim zbijanjem. Rad obuhvaća strojno uređenje temeljnog tla , kako bi se tlo osposobilo za preuzimanje opterećenja nasipa, kolničke konstrukcije i prometnog opterećenja i sve potrebno za dovršenje stavke. Sve u skladu s Općim tehničkim uvjetima za radove na cestama. Modul stišljivosti min Ms&gt;20 MN/m2, i stupanj zbijenosti Sz ≥95. Obračun po m2 uređenog temeljnog tla.</t>
  </si>
  <si>
    <t>á</t>
  </si>
  <si>
    <t>kn</t>
  </si>
  <si>
    <t>kg</t>
  </si>
  <si>
    <t>ukupno</t>
  </si>
  <si>
    <t>Spojnica križna za pocinčanu traku, vruće cinčana, sa tri pločice 3 mm 60x60 mm</t>
  </si>
  <si>
    <t>kpl.</t>
  </si>
  <si>
    <t>Numeriranje rasvjetnih stupova</t>
  </si>
  <si>
    <t>I.</t>
  </si>
  <si>
    <t>PRIPREMNI, PRETHODNI I ZAVRŠNI RADOVI</t>
  </si>
  <si>
    <t>Kompletna izrada elaborata Katastra izvedenih cjevovoda (kanalizacije), u svemu prema zakonskim odredbama.</t>
  </si>
  <si>
    <t>Elaborat dostaviti nadležnoj upravnoj geodetskoj službi za upis u katastar instalacija.</t>
  </si>
  <si>
    <t>Uključeni su svi potrebni terenski radovi, koji moraju teći uporedo s izvođenjem radova, te završni terenski radovi, kao i svi uredski radovi i potrebne takse.</t>
  </si>
  <si>
    <t>Potrebno je snimiti sve cjevovode, kućne priključke i objekte (okna, hidrante ...).</t>
  </si>
  <si>
    <t>Elaborat katastra vodova se dostavlja u 4 primjerka u pisanom obliku i u 1 primjerku na elektronskom mediju (CD-ROM).</t>
  </si>
  <si>
    <t>Obračun po 1 m' trase/rova neovisno o broju cjevovoda u rovu.</t>
  </si>
  <si>
    <t>SANITARNI KOLEKTOR</t>
  </si>
  <si>
    <t>OBORINSKI KOLEKTOR</t>
  </si>
  <si>
    <t>PRIKLJUČCI PLATOA</t>
  </si>
  <si>
    <t>Geodetski snimak izvedenog stanja izrađen od ovlaštene organizacije za potrebe GIS-a.</t>
  </si>
  <si>
    <t>Geodetski snimak izvedenog stanja mora obuhvatiti i sve izmjene na građevini koje su se desile tijekom gradnje u odnosu na osnovni projekt.</t>
  </si>
  <si>
    <t>Geodetski snimak izvedenog stanja mora sadržavati:</t>
  </si>
  <si>
    <t>- situaciju položenih cjevovoda s kućnim priključcima, te montažne planove svih čvorova i okana,</t>
  </si>
  <si>
    <t>- snimiti dimenzije okana, te ih ucrtati na situaciji (ne odnosi se na okna kućnih priključaka),</t>
  </si>
  <si>
    <t>- snimak instalacija u toku radova pri otvorenom rovu</t>
  </si>
  <si>
    <t>- u tehničkom izvješću napisati broj glavnog/izvedbenog projekta po kojem je izvedena građevina</t>
  </si>
  <si>
    <t>- cjevovodi i kolektori kao i svi pripadajući elementi moraju biti snimljeni i prikazani 3D polilinijom koje moraju biti spajane na način da prikazuju tjeme cijevi, te moraju biti crtane u smjeru toka</t>
  </si>
  <si>
    <t>- svi popratni elemetni kao što su revizijska okna, priključni fazonski komadi za izravan priključak, i sve ostalo, moraju ležati na cijevi kolektora,</t>
  </si>
  <si>
    <t>- svi popratni elemetni kao što su hidrant, ventil, kontrolni vodomjer, reducir stanica, zračni ventil, muljni ispust i sl.  moraju ležati na cijevi</t>
  </si>
  <si>
    <t>- svaki element instalacije treba biti u svom layer-u.</t>
  </si>
  <si>
    <t>- sve elemente treba opisati i numerirati na isti način kao i u projektu</t>
  </si>
  <si>
    <t>- uz svaki element priložiti fotografiju makro i mikro lokacije u zasebnom folderu (imenovanom prema oznaci elementa iz projekta)</t>
  </si>
  <si>
    <t>- uz svaku cijev treba naznačiti materijal i profil, uključujući kućne priključke,</t>
  </si>
  <si>
    <t>- snimiti instalaciju za optičke i druge kablove kao pripadajući dio građevine, s njegovim elementima (zdenac i sl.),</t>
  </si>
  <si>
    <t>- u crtežu treba naznačiti sve instalacije (struja, telefon, propusti i sl.) koje presjecaju predmetni cjevovod, te i njih snimiti u 3D polilinijom</t>
  </si>
  <si>
    <t>- snimak kućnih priključaka, te njihov spoj na cijev ili okno</t>
  </si>
  <si>
    <t>Izrada tehničke dokumentacije izvedenog stanja izrađene od ovlaštene organizacije.</t>
  </si>
  <si>
    <t>Dokumentacija mora obuhvatiti i sve građevinske i strojarske izmjene na građevini koje su se desile tijekom gradnje u odnosu na glavni projekt. Izmjene u elektro radovima sadržane su u posebnoj stavci.</t>
  </si>
  <si>
    <t>Projekt izvedenog stanja mora uz ostalo obavezno sadržavati:</t>
  </si>
  <si>
    <t>- situaciju i uzdužni presjek svih položenih cjevovoda s kućnim priključcima,</t>
  </si>
  <si>
    <t>- položaj svih okana (vodovodnih, kanalizacijskih i DTK) i kućnih priključaka prikazanih na situaciji,</t>
  </si>
  <si>
    <t>- položaj svih hidranata prikazanih na situaciji,</t>
  </si>
  <si>
    <t>- položaj svih kanalizacijskih crpnih stanica prikazanih na situaciji,</t>
  </si>
  <si>
    <t>- montažne planove svih čvorova i okana,</t>
  </si>
  <si>
    <t>- montažne planove svih reducir stanica.</t>
  </si>
  <si>
    <t>- montažne planove svih kanalizacijskih crpnih stanica.</t>
  </si>
  <si>
    <t>komplet</t>
  </si>
  <si>
    <t>Iskolčenje trase kolektora s označavanjem i osiguranjem svih važnijih točaka na trasi, prema projektu i situaciji. Uključeni su kućni priključci i tlačni vodovi CS.</t>
  </si>
  <si>
    <t>Obračunata i izrada elaborata skice iskolčenja, koja se prilaže na tehničkom pregledu.</t>
  </si>
  <si>
    <t>Sve glavne točke vezane na geodetsku mrežu točaka.</t>
  </si>
  <si>
    <t>Izvođač preuzima iskolčenje i stalne geodetske točke na čuvanje tijekom cijele gradnje.</t>
  </si>
  <si>
    <t>Obračun po 1 m' iskolčene trase/rova neovisno o broju cjevovoda u rovu.</t>
  </si>
  <si>
    <t>Ograđivanje gradilišta u skladu s propisima zaštite na radu. Izrada fiksne čvrste ograde radi osiguranja pješaka u tijeku gradnje.</t>
  </si>
  <si>
    <t>Ograda visine minimalno 1.0 m postavlja se na rub radnog pojasa, tako da ne ometa radove. Predviđena je višekratna upotreba drvene građe, metalne konstrukcije i šipki.</t>
  </si>
  <si>
    <t>Obračun po 1 m' trase/rova neovisno o tome sa koliko strana se rov ograđuje.</t>
  </si>
  <si>
    <t>Kompletna izrada i postava privremenih prijelaza - mostića preko kanala gradilišta za prijelaz pješaka ili vozila.</t>
  </si>
  <si>
    <t>Mostiće izraditi od odgovarajućih drvenih profila i mosnica. Prijelaz mora imati obostranu ogradu visine minimalno 1.0 m. Izrada u svemu prema propisima zaštite na radu.</t>
  </si>
  <si>
    <t>Nakon zatrpavanja kanala i završetka radova mostiće demontirati i građu otpremiti.</t>
  </si>
  <si>
    <t>Obračun po 1 kom. mostića.</t>
  </si>
  <si>
    <t>Mostić za pješake, širine 0,80 m</t>
  </si>
  <si>
    <t>kom.</t>
  </si>
  <si>
    <t>Mostić za automobile, širine 2,5 m</t>
  </si>
  <si>
    <t>7.</t>
  </si>
  <si>
    <t>Kompletna provedba prometne signalizacije za svo vrijeme trajanja radova i zaštite gradilišta s jedne strane i prometa s druge strane za vrijeme izvođenja radova.</t>
  </si>
  <si>
    <t>Uključena je dobava i postava svih potrebnih prometnih znakova, semafora i dr.</t>
  </si>
  <si>
    <t>Obračun po kompletu.</t>
  </si>
  <si>
    <t>8.</t>
  </si>
  <si>
    <t>Obilježavanje na trasi kolektora svih postojećih podzemnih instalacija, koje se križaju s trasom ili koje vode neposredno uporedo s trasom.</t>
  </si>
  <si>
    <t>Obilježavanje obaviti uz pomoć vlasnika instalacija i uz njihovu suglasnost.</t>
  </si>
  <si>
    <t>Obuhvaćeni su svi potrebni radovi, troškovi, pomoćna sredstva i dr. za pronalaženje i obilježavanje-iskolčenje položaja instalacija.</t>
  </si>
  <si>
    <t>Obračun po 1 mjestu križanja, odnosno 1 m' paralelne trase.</t>
  </si>
  <si>
    <t>8.1.</t>
  </si>
  <si>
    <t>Mjesta križanja trase i postojećih instalacija.</t>
  </si>
  <si>
    <t>8.2.</t>
  </si>
  <si>
    <t>Duljina paralelne trase i postojećih instalacija.</t>
  </si>
  <si>
    <t xml:space="preserve"> </t>
  </si>
  <si>
    <t>ukupno,</t>
  </si>
  <si>
    <t>II.</t>
  </si>
  <si>
    <t>ZEMLJANI I SLIČNI RADOVI</t>
  </si>
  <si>
    <t>Strojno zasjecanje, razbijanje i skidanje asfaltnog zastora i betonskih površina na dijelovima trase gdje prolazi po asfaltiranim, odnosno betonskim površinama. Na mjestima gdje je potrebno, razbijanje i skidanje obaviti ručno i uz pomoć ručnog pneumatskog alata, što je uljučeno u cijenu stavke.</t>
  </si>
  <si>
    <t>Skidanje asfalta ili betona izvesti po cijeloj širini ceste ili po cijeloj širini jedne vozne trake. Sve u dogovoru sa nadzornim inženjerom i predstavnikom Investitora.</t>
  </si>
  <si>
    <t xml:space="preserve">Zasjecanje obaviti po pravilnim linijama. Radove organizirati tako da se nesmetano može odvijati promet pješaka i vozila. </t>
  </si>
  <si>
    <t>Uključeno skidanje asfalta ili betona za kućne priključke.</t>
  </si>
  <si>
    <t>Skinuti asfaltni i betonski materijal utovariti na vozilo i odvesti na trajnu deponiju koju osigurava izvoditelj neovisno o udaljenosti, načinu utovara i vrsti prijevoznog sredstva, što je uključeno u cijenu stavke.</t>
  </si>
  <si>
    <r>
      <t>Obračun po 1 m</t>
    </r>
    <r>
      <rPr>
        <vertAlign val="superscript"/>
        <sz val="10"/>
        <rFont val="Trebuchet MS"/>
        <family val="2"/>
        <charset val="238"/>
      </rPr>
      <t>2</t>
    </r>
    <r>
      <rPr>
        <sz val="10"/>
        <rFont val="Trebuchet MS"/>
        <family val="2"/>
        <charset val="238"/>
      </rPr>
      <t xml:space="preserve"> skinutog, utovarenog i odvezenog asfalta ili betona.</t>
    </r>
  </si>
  <si>
    <r>
      <t>m</t>
    </r>
    <r>
      <rPr>
        <vertAlign val="superscript"/>
        <sz val="10"/>
        <rFont val="Trebuchet MS"/>
        <family val="2"/>
        <charset val="238"/>
      </rPr>
      <t>2</t>
    </r>
  </si>
  <si>
    <t>Iskop i razbijanje betonskih rubnjaka i pasica ceste na dionicama gdje je to potrebno.</t>
  </si>
  <si>
    <t>Zajedno s rubnjakom obuhvaćeno je razbijanje betonskog temelja.</t>
  </si>
  <si>
    <t>Materijal od razbijanja sakupiti, utovariti na vozilo i odvesti na trajnu deponiju koju osigurava izvoditelj neovisno o udaljenosti, načinu utovara i vrsti prijevoznog sredstva, što je uključeno u cijenu stavke.</t>
  </si>
  <si>
    <t>Obračun po 1 m' razbijenog, utovarenog i odvezenog rubnjaka.</t>
  </si>
  <si>
    <t>Cestovni rubnjak</t>
  </si>
  <si>
    <t>Parkovni rubnjak</t>
  </si>
  <si>
    <t>Kombinirani iskop kanala za kolektore bez obzira na kategoriju tla, širinu i dubinu iskopa.</t>
  </si>
  <si>
    <t>Iskope obaviti prema datim raznim karakterističnim obračunskim presjecima kanala duž trase.</t>
  </si>
  <si>
    <t>Iskop obaviti strojno uz pomoć pneumatskog alata. Samo iznimno iskop obaviti ručno u blizini postojećih podzemnih instalacija što je uključeno u cjenu stavke. Nije dozvoljena uporaba eksploziva za iskop.</t>
  </si>
  <si>
    <t>Dubina i širina kanala prema uzdužnom i poprečnom presjeku. Predviđeno je vertikalno zasjecanje stranica iskopa. Neravninosti iskopa, nagib stranica iskopa i druge nepravilnosti moraju se ukalkulirati u jedniničnu cijenu stavke. Bilo kakvi prijekopi preko obračunskog profila iskopa neće se posebno priznavati izvođaču.</t>
  </si>
  <si>
    <t>Prilikom deponiranja materijala uz trasu radova to učiniti na način da se omogući pješački prolaz lokalnom stanovništvu. U jediničnoj cijeni uključiti sve zaštitne i sigurnosne mjere duž trase kolektora, a posebno u naseljima, na prometnici i sl.</t>
  </si>
  <si>
    <t>Uključena su sva potrebna produbljenja i proširenja kanala na mjestima gdje je to potrebno iz ma kojeg razloga (npr.: na mjestima sidrenih blokova, okana, radi postojećih instalacija, podzemnih građevina i dr.).</t>
  </si>
  <si>
    <t>Stavka uključuje i eventualno potrebno razupiranje stranica kanala da ne dođe do obrušavanja u iskopani kanal.</t>
  </si>
  <si>
    <r>
      <t>Obračun po 1 m</t>
    </r>
    <r>
      <rPr>
        <vertAlign val="superscript"/>
        <sz val="10"/>
        <rFont val="Trebuchet MS"/>
        <family val="2"/>
        <charset val="238"/>
      </rPr>
      <t>3</t>
    </r>
    <r>
      <rPr>
        <sz val="10"/>
        <rFont val="Trebuchet MS"/>
        <family val="2"/>
        <charset val="238"/>
      </rPr>
      <t xml:space="preserve"> iskopanog materijala u sraslom stanju, prema idealnom presjeku. </t>
    </r>
  </si>
  <si>
    <r>
      <t>m</t>
    </r>
    <r>
      <rPr>
        <vertAlign val="superscript"/>
        <sz val="10"/>
        <rFont val="Trebuchet MS"/>
        <family val="2"/>
        <charset val="238"/>
      </rPr>
      <t>3</t>
    </r>
  </si>
  <si>
    <t>Proširenje i produbljenje kanala na mjestima izrade okana, slivnika te spoja slivnika na kolektor, i na svim drugim pozicijama gdje je to potrebno  bez obzira na kategoriju tla, širinu i dubinu iskopa.</t>
  </si>
  <si>
    <t>Stranice proširenja zasijecati vertikalno po idealnom presjeku, materijal iz iskopa deponirati uz trasu radova ili odmah utovariti u vozilo i odvesti na gradilišnu deponiju koju osigurava izvoditelj neovisno o udaljenosti, načinu utovara, načinu transporta i vrsti prijevoznog sredstva, što je uključeno u cijenu stavke.</t>
  </si>
  <si>
    <t>Produbljenja i proširenja za okna</t>
  </si>
  <si>
    <t>Iskop za priključke platoa i produbljenja i proširenja za okna priključaka.</t>
  </si>
  <si>
    <t>4.3.</t>
  </si>
  <si>
    <t>Iskop za priključke slivnika i slivnike</t>
  </si>
  <si>
    <t>Planiranje dna svih kanala nakon iskopa.</t>
  </si>
  <si>
    <t>Obuhvaćeno je planiranje dna kanala s točnošću +/-3 cm prema uzdužnom profilu.</t>
  </si>
  <si>
    <t>Kod složenih profila kanala planirati svaku projektiranu razinu zasebno.</t>
  </si>
  <si>
    <t>Eventualna prekomjerna produbljenja kanala ispuniti kamenom sitneži 0/8 mm i zbiti strojno što je uključeno u cijenu stavke.</t>
  </si>
  <si>
    <t>Uključeno je planiranje svih proširenja kanala za okna i slično.</t>
  </si>
  <si>
    <t>Zbijenost podloge min. 10 Mpa.</t>
  </si>
  <si>
    <r>
      <t>Obračun po 1 m</t>
    </r>
    <r>
      <rPr>
        <vertAlign val="superscript"/>
        <sz val="10"/>
        <rFont val="Trebuchet MS"/>
        <family val="2"/>
        <charset val="238"/>
      </rPr>
      <t>2</t>
    </r>
    <r>
      <rPr>
        <sz val="10"/>
        <rFont val="Trebuchet MS"/>
        <family val="2"/>
        <charset val="238"/>
      </rPr>
      <t xml:space="preserve"> isplaniranog dna kanala. </t>
    </r>
  </si>
  <si>
    <t>Dobava, doprema i ugradnja pijeska, te izrada posteljice cijevi pijeskom. Dimenzije posteljice prema datim karakterističnim poprečnim presjecima.</t>
  </si>
  <si>
    <t>Veličina pijeska 0/8 mm, prirodni ili drobljeni.</t>
  </si>
  <si>
    <t>Posteljica se izvodi od 2 dijela: donji dio ispod cijevi, razastrti cijelom širinom kanala, poravnati u točno projektiranoj visini i nagibu, te strojno zbiti na min. 20 Mpa.</t>
  </si>
  <si>
    <t xml:space="preserve">Na donji dio posteljice položiti cijev kolekora i podbiti je s obje strane pijeskom , tako da naliježe min 90 st. </t>
  </si>
  <si>
    <t>Nakon polaganja cijevi izvodi se bočni i gornji dio obloge u debljini sloja 30 cm. Posebno dobro  nabiti posteljicu bočno od cijevi. Zbijanje posteljice izvoditi pažljivo lakim strojem ("žabom"). Zbijenost gornje površine gotove posteljice min. 20 Mpa.</t>
  </si>
  <si>
    <r>
      <t>Obračun po 1 m</t>
    </r>
    <r>
      <rPr>
        <vertAlign val="superscript"/>
        <sz val="10"/>
        <rFont val="Trebuchet MS"/>
        <family val="2"/>
        <charset val="238"/>
      </rPr>
      <t>3</t>
    </r>
    <r>
      <rPr>
        <sz val="10"/>
        <rFont val="Trebuchet MS"/>
        <family val="2"/>
        <charset val="238"/>
      </rPr>
      <t xml:space="preserve"> ugrađenog pijeska u zbijenom stanju prema idealnom računskom poprečnom presjeku.</t>
    </r>
  </si>
  <si>
    <t>Pješčana posteljica</t>
  </si>
  <si>
    <t>Pješčana obloga</t>
  </si>
  <si>
    <t>Zatrpavanje preostalog prostora kanala, nakon ugradnje cijevi i pijeska, u slojevima sa zbijanjem.</t>
  </si>
  <si>
    <t>Gornja kota zatrpavanja ovisi o potrebnoj površinskoj obradi terena.</t>
  </si>
  <si>
    <t>Zatrpavanje izvoditi u slojevima od 30 cm uz vlaženje i dobro strojno zbijanje.</t>
  </si>
  <si>
    <t>Jedinična cijena uključuje sav potreban rad, ručni ili strojni, materijal i transporte neovisno o udaljenosti, načinu transporta i vrsti vozila, te sva ispitivanja i troškove za izvedbu opisanog rada, sa uračunatim koeficijentom zbijenosti.</t>
  </si>
  <si>
    <r>
      <t>Zatrpavanje kanala ispod prometnih površina s min. završnom zbijenošću 80 MPa</t>
    </r>
    <r>
      <rPr>
        <vertAlign val="superscript"/>
        <sz val="10"/>
        <rFont val="Trebuchet MS"/>
        <family val="2"/>
        <charset val="238"/>
      </rPr>
      <t xml:space="preserve"> </t>
    </r>
    <r>
      <rPr>
        <sz val="10"/>
        <rFont val="Trebuchet MS"/>
        <family val="2"/>
        <charset val="238"/>
      </rPr>
      <t>ili većom ukoliko je projektnom dokumentacijom tako definirano.</t>
    </r>
  </si>
  <si>
    <r>
      <t>Obračun po 1 m</t>
    </r>
    <r>
      <rPr>
        <vertAlign val="superscript"/>
        <sz val="10"/>
        <rFont val="Trebuchet MS"/>
        <family val="2"/>
        <charset val="238"/>
      </rPr>
      <t>3</t>
    </r>
    <r>
      <rPr>
        <sz val="10"/>
        <rFont val="Trebuchet MS"/>
        <family val="2"/>
        <charset val="238"/>
      </rPr>
      <t xml:space="preserve"> ugrađenog materijala u zbijenom stanju, prema idealnom presjeku kao u stavkama iskopa. Povećanje zatrpavanja uslijed proširenog presjeka zbog neravnomjernosti iskopa neće se posebno priznavati te mora biti uključeno u jediničnu cijenu stavke.</t>
    </r>
  </si>
  <si>
    <t>Obuhvaćen je materijal iz iskopa koji nije odmah odvožen na gradilišnu deponiju, a nije ugrađen u kanal cjevovoda i onaj koji je odmah odvožen na gradilišnu deponiju.</t>
  </si>
  <si>
    <t>Obuhvaćeno je fino čišćenje svih površina na kojima je odlagan iskopni materijal, te po potrebi višestruko planiranje i zbrinjavanje materijala na konačnom odlagalištu.</t>
  </si>
  <si>
    <t>Koeficijent rastresitosti odvoženog materijala 1.25.</t>
  </si>
  <si>
    <r>
      <t>Obračun po 1 m</t>
    </r>
    <r>
      <rPr>
        <vertAlign val="superscript"/>
        <sz val="10"/>
        <rFont val="Trebuchet MS"/>
        <family val="2"/>
        <charset val="238"/>
      </rPr>
      <t>3</t>
    </r>
    <r>
      <rPr>
        <sz val="10"/>
        <rFont val="Trebuchet MS"/>
        <family val="2"/>
        <charset val="238"/>
      </rPr>
      <t xml:space="preserve"> odvezenog materijala. </t>
    </r>
  </si>
  <si>
    <t>9.</t>
  </si>
  <si>
    <t>Strojni iskop tampona i materijala na površini ceste izvan rova.</t>
  </si>
  <si>
    <t>Predviđen je iskop sloja od 30 cm ispod asfaltnog zastora u širini 50 cm sa obje strane rova.</t>
  </si>
  <si>
    <t>Uračunato planiranje i uređenje posteljice.</t>
  </si>
  <si>
    <t>Iskopani materijal odmah utovarivati u vozilo zbog odvoza na konačnu deponiju, neovisno o udaljenosti, načinu utovara, načinu transporta i vrsti prijevoznog sredstva. Odvoz je obračunat u posebnoj stavci.</t>
  </si>
  <si>
    <t>U jediničnoj cijeni uključiti sve zaštitne i sigurnosne mjere duž trase kolektora, a posebno u naseljima, na prometnici i sl.</t>
  </si>
  <si>
    <t xml:space="preserve">Zasjecanje asfalta obaviti po pravilnim linijama. Radove organizirati tako da se nesmetano može odvijati promet pješaka i vozila. </t>
  </si>
  <si>
    <t>Stavka obuhvaća sve potrebne transporte, radove, materijale, opremu i pomoćna sredstva za kompletnu izvedbu.</t>
  </si>
  <si>
    <t>10.</t>
  </si>
  <si>
    <t>Strojno uređenje temeljnog tla mehaničkim zbijanjem. Rad obuhvaća strojno uređenje temeljnog tla do 50 cm dubine, kako bi se tlo osposobilo za preuzimanje opterećenja nasipa, kolničke konstrukcije i prometnog opterećenja. Sve u skladu s Općim tehničkim uvjetima za radove na cestama. Modul stišljivosti minimalno 40 MPa. Obračun po m²  uređenog temeljnog tla.</t>
  </si>
  <si>
    <t>Tampon je obračunat u zasebnoj stavci.</t>
  </si>
  <si>
    <t>Stavka se odnosi na uređenje površine dijela prometnice izvan rova.</t>
  </si>
  <si>
    <t>11.</t>
  </si>
  <si>
    <t>Dobava, doprema i izvedba kamenito-šljunčane tucaničke podloge od mehanički stabiliziranog drobljenog kamena granulacije od 0-64 mm, kao podloge za asfaltiranje na dijelovima gdje je potrebno.</t>
  </si>
  <si>
    <t>Tampon mora biti čist, postojan na atmosferilije i bez dodatka zemlje</t>
  </si>
  <si>
    <t>Sloje debljine 30 cm sa strojnim zbijanjem, do zbijenosti minimalno 80 Mpa.</t>
  </si>
  <si>
    <r>
      <t>Obračun po 1 m</t>
    </r>
    <r>
      <rPr>
        <vertAlign val="superscript"/>
        <sz val="10"/>
        <rFont val="Trebuchet MS"/>
        <family val="2"/>
        <charset val="238"/>
      </rPr>
      <t>3</t>
    </r>
    <r>
      <rPr>
        <sz val="10"/>
        <rFont val="Trebuchet MS"/>
        <family val="2"/>
        <charset val="238"/>
      </rPr>
      <t xml:space="preserve"> ugrađenog materijala u zbijenom stanju. </t>
    </r>
  </si>
  <si>
    <t>III.</t>
  </si>
  <si>
    <t>BETONSKI, ZIDARSKI, ASFALTERSKI I SLIČNI RADOVI</t>
  </si>
  <si>
    <t>Dobava svih materijala i izvedba asfaltiranih površina po trasi kolektora, na dijelovima koji su izvedeni po postojećim asfaltnim prometnicama.</t>
  </si>
  <si>
    <t>Izradu asfaltiranih površina obaviti na dobro zbijenoj i ispitanoj podlozi. Asfaltne slojeve dobro uvaljati uz odgov. ispitivanja.</t>
  </si>
  <si>
    <t>U cijenu stavke uključeno je rezanje asfalta u pravocrtnim linijama prije asfaltiranja.</t>
  </si>
  <si>
    <t>Prije asfaltiranja potrebno je podlogu poprskati bitumenskom emulzijom, također izraditi bitumenski međusloj za međusobno sljepljivanje bitumeniziranih nosivih slojeva. Prskanje bitumenskom emulzijom provodi se isključivo motornim prskalicama, koje omogućavaju jednoliku raspodjelu bitumenske emulzije po površini. Ručno prskanje nije dopušteno, izuzev na mjestima koja nisu dostupna motornoj prskalici i uz suglasnost nadzornog inženjera. Prije početka prskanja bitumenskom emulzijom, površina sloja izrađenog na bazi hidrauličnih veziva mora biti čista, suha ili prirodno vlažna.</t>
  </si>
  <si>
    <t>Prskanje sloja izrađenog na bazi hidrauličnih veziva bitumenskom emulzijom nije dopušteno za vrijeme kiše, odnosno pri relativnoj vlažnosti zraka većoj od 75 % i pri temperaturi zraka i podloge nižoj od 5 °C.</t>
  </si>
  <si>
    <t>Stavka obuhvaća sve potrebne transporte neovisno o udaljenosti i načinu transporta, radove, opremu i materijale za kompletnu izvedbu.</t>
  </si>
  <si>
    <r>
      <t>Obračun po 1 m</t>
    </r>
    <r>
      <rPr>
        <vertAlign val="superscript"/>
        <sz val="10"/>
        <rFont val="Trebuchet MS"/>
        <family val="2"/>
        <charset val="238"/>
      </rPr>
      <t>2</t>
    </r>
    <r>
      <rPr>
        <sz val="10"/>
        <rFont val="Trebuchet MS"/>
        <family val="2"/>
        <charset val="238"/>
      </rPr>
      <t xml:space="preserve"> izvedene površine.</t>
    </r>
  </si>
  <si>
    <t>Asfalt kolničke konstrukcije lokalne ceste:</t>
  </si>
  <si>
    <t>Asfalt nogostupa:</t>
  </si>
  <si>
    <r>
      <t>Standardni betonski rubnjak postavlja se na temelj od betona C12/15, prosječno 0.12 m</t>
    </r>
    <r>
      <rPr>
        <vertAlign val="superscript"/>
        <sz val="10"/>
        <rFont val="Trebuchet MS"/>
        <family val="2"/>
        <charset val="238"/>
      </rPr>
      <t>3</t>
    </r>
    <r>
      <rPr>
        <sz val="10"/>
        <rFont val="Trebuchet MS"/>
        <family val="2"/>
        <charset val="238"/>
      </rPr>
      <t>/m'. Uključen je iskop kanalića za temelj.</t>
    </r>
  </si>
  <si>
    <t>Stavka obuhvaća sve potrebne materijale, radove, transporte i pomoćna sredstva za kompletnu izvedbu.</t>
  </si>
  <si>
    <t>Obračun po 1 m' kompletno izvedenog rubnjaka ceste.</t>
  </si>
  <si>
    <r>
      <t>Kompletna izvedba betonskih revizijskih okana sanitarne kanalizacije</t>
    </r>
    <r>
      <rPr>
        <sz val="10"/>
        <rFont val="Arial"/>
        <family val="2"/>
        <charset val="238"/>
      </rPr>
      <t xml:space="preserve">, tlocrtnih dimenzija prema specifikaciji, debljine stijenke dna i  zidova 25 cm. </t>
    </r>
  </si>
  <si>
    <t>Stavka uključuje sve potrebne radove, betonske, armiranobetonske, zidarske, tesarske i dr.</t>
  </si>
  <si>
    <t>Radovi i materijali za izvedbu jednog okna:</t>
  </si>
  <si>
    <t>Betoniranje dna i zidova okna betonom C 30/37, sa dodatkom sredstva za povećanje vodonepropusnosti, u dvostranoj glatkoj oplati.</t>
  </si>
  <si>
    <t xml:space="preserve">Izvedba armiranobetonske pokrovne ploče okna betonom C 30/37. </t>
  </si>
  <si>
    <t>Uključena je sva potrebna armatura oznake čelika B500B. Na donjoj površini ploče ne smije se pojaviti armatura, a zaštitni sloj betona mora biti najmanje 2 cm.</t>
  </si>
  <si>
    <t>Izrada cementne glazure na vrhu ploče. Debljina namaza 2.0 cm, omjera 1:3, zaglađen do sjaja.</t>
  </si>
  <si>
    <t>Dobava, doprema, izrada, montiranje i skidanje glatke oplate.</t>
  </si>
  <si>
    <t>Unutarnje površine dna i zidova okna obraditi brzovezućim kitom (trikovit ili sličan materijal), zapunjavanjem rupa u betonu do postizanja vodonepropusnosti, te gletanjem istom vodonepropusnom masom, do visine pokrovne ploče, u dva sloja, u svemu prema uputama Proizvođača.</t>
  </si>
  <si>
    <r>
      <t xml:space="preserve">Ugradnja ljevanoželjeznog poklopca </t>
    </r>
    <r>
      <rPr>
        <sz val="10"/>
        <rFont val="Symbol"/>
        <family val="1"/>
        <charset val="2"/>
      </rPr>
      <t>f</t>
    </r>
    <r>
      <rPr>
        <sz val="10"/>
        <rFont val="Trebuchet MS"/>
        <family val="2"/>
        <charset val="238"/>
      </rPr>
      <t xml:space="preserve"> 600 mm, s okruglim okvirom i okruglim poklopcem, nosivosti 400 kN.</t>
    </r>
  </si>
  <si>
    <t>U jediničnoj cijeni stavke obuhvaćeni su svi potrebni materijali, radovi, pomoćna sredstva i transport za kompletnu izvedbu.</t>
  </si>
  <si>
    <t>Obračun po 1 kompletno izvedenom oknu.</t>
  </si>
  <si>
    <t>Okno veličine 1.0x1.0 m, hsr. = 2.47m</t>
  </si>
  <si>
    <t>* beton, C30/37</t>
  </si>
  <si>
    <t>* podložni beton, C 12/15</t>
  </si>
  <si>
    <t>*  armatura B500B</t>
  </si>
  <si>
    <t>*  glatka oplata</t>
  </si>
  <si>
    <t>* vodonepropusni premaz</t>
  </si>
  <si>
    <t>* beton za kinetu, C12/15</t>
  </si>
  <si>
    <t>Okno veličine 1.20x1.20 m, hsr. = 2,92m</t>
  </si>
  <si>
    <t>Okno veličine 1.90x1.20 m, hsr. = 4.11m</t>
  </si>
  <si>
    <t>Stavka uključuje sve potrebne radove, betonske, zidarske, tesarske i dr. Betonsku ogrlicu za lijevanoželjeznu kanalizacijsku rešetku kao i ugradnju iste izvesti usporedo s polaganjem završnog sloja.</t>
  </si>
  <si>
    <t>Stavka uključuje i ugradnju ljevanoželjezne kanalizacijske rešetke 40×40, nosivosti 400 kN.</t>
  </si>
  <si>
    <t>Obračun po kompletno izvedenom slivniku.</t>
  </si>
  <si>
    <t>Jedinična cijena stavke uključuje armaturu B500B, oplatu te sve potrebne radove, materijale, pomoćna sredstva i transporte za kompletnu izvedbu. Betonski blok izraditi od betona C16/20, cca 0,5 m3/m'</t>
  </si>
  <si>
    <t>Obračun po 1 m' cjevovoda.</t>
  </si>
  <si>
    <t>IV.</t>
  </si>
  <si>
    <t>DOBAVA I DOPREMA KANALIZACIJSKOG MATERIJALA I OSTALE OPREME</t>
  </si>
  <si>
    <t>Cijene koje se odnose na materijal i  opremu u sebi trebaju sadržavati:</t>
  </si>
  <si>
    <t xml:space="preserve">* vrijednost opreme i materijala s troškovima transporta i osiguranja do gradilišne deponije </t>
  </si>
  <si>
    <t>* cijena obuhvaća i sav potrebni spojni, brtveni i ostali materijal za postavljanje pojedine opreme i materijala u položaj za upotrebu i ispravno funkcioniranje</t>
  </si>
  <si>
    <t>* za uvoznu opremu cijena treba sadržavati i carinu</t>
  </si>
  <si>
    <t>* izvoditelj radova treba izvršiti kontrolna ispitivanja tjemene nosivosti preko akreditiranog laboratorija za tu metodu ispitivanja, za sve gravitacijske cijevi kolektora i priključaka.  Uzimanje uzoraka izvršiti po naputku metode ispitivanja obavezno uz prisustvo nadzornog inženjera. Vrši se po jedno ispitivanje za svaku vrstu materijala i za svaki profil  i to iz prve dopreme materijala na gradilište, kako bi se rezultati dobili  prije same ugradnje cijevi.</t>
  </si>
  <si>
    <t>* certifikate za materijal i opremu, te priručnike za montažu opreme, održavanje i servisiranje (na jeziku zemlje proizvođača opreme i prijevod na hrvatski jezik).</t>
  </si>
  <si>
    <t>* garancijske listove</t>
  </si>
  <si>
    <t>Od dobave materajala na gradilišnu deponiju do ugradnje potrebno je sav materijal ispravno skladištiti u skladu s uputama Proizvođača.</t>
  </si>
  <si>
    <t>HRN EN 13476-1 2007 ili jednakovrijedno i HRN EN 13476-3 2009 ili jednakovrijedno za plastični cijevi sustav za netlačnu podzemnu odvodnju i kanalizaciju od PVC-U, PP I PE cijevi s glatkom unutrašnjom i profiliranom vanjskom površinom koje se spajaju isključivo sa spojnicom i dvije gumene brtve minimalne tjemene nosivosti SN 8.</t>
  </si>
  <si>
    <t>HRN EN 1401-1 2009 ili jednakovrijedno za plastični cijevi sustav za netlačnu podzemnu odvodnju i kanalizaciju    PVC-U cijevi koje se spaja isključivo na kolčak sa jednom gumenom brtvom minimalne tjemene nosivosti SN 8.</t>
  </si>
  <si>
    <t xml:space="preserve">Način spajanja cijevi međusobno i na revizijsko okno mora osiguravati trajnu vodonepropusnost svih spojeva. </t>
  </si>
  <si>
    <t>Uz cijevi nabaviti i dopremiti sav potreban spojni i brtveni materijal za spajanje cijevi međusobno i na okna, te potrebne alate za montažu prema uputama Proizvođača.</t>
  </si>
  <si>
    <r>
      <t>Napomena:</t>
    </r>
    <r>
      <rPr>
        <sz val="10"/>
        <rFont val="Trebuchet MS"/>
        <family val="2"/>
        <charset val="238"/>
      </rPr>
      <t xml:space="preserve"> U ovom projektu su predviđene:
</t>
    </r>
    <r>
      <rPr>
        <b/>
        <sz val="10"/>
        <rFont val="Trebuchet MS"/>
        <family val="2"/>
        <charset val="238"/>
      </rPr>
      <t>*  PP</t>
    </r>
    <r>
      <rPr>
        <sz val="10"/>
        <rFont val="Trebuchet MS"/>
        <family val="2"/>
        <charset val="238"/>
      </rPr>
      <t>, izvana rebraste cijevi HRN EN 13476-1 2007 ili jednakovrijedno i HRN EN 13476-3 2009 ili jednakovrijedno koje se spajaju isključivo sa spojnicom i dvije gumene brtve tjemene nosivosti SN 8</t>
    </r>
    <r>
      <rPr>
        <b/>
        <sz val="10"/>
        <rFont val="Arial"/>
        <family val="2"/>
        <charset val="238"/>
      </rPr>
      <t/>
    </r>
  </si>
  <si>
    <t xml:space="preserve">Obračun po 1 m' dobavljene cijevi, komplet s spojnim i brtvenim materijalom za kompletno spajanje cijevi i betonskih okana. </t>
  </si>
  <si>
    <t>Cijevi DN 300 za kolektor sanitarne kanalizacije.</t>
  </si>
  <si>
    <t>Obavezno ispunjava ponuditelj:</t>
  </si>
  <si>
    <t>Proizvođač:</t>
  </si>
  <si>
    <t>Tip:</t>
  </si>
  <si>
    <t>Cijevi DN 250 mm, za priključke.</t>
  </si>
  <si>
    <t>1.3.</t>
  </si>
  <si>
    <t>Cijevi DN 400 za kolektor sanitarne kanalizacije.</t>
  </si>
  <si>
    <t>1.4.</t>
  </si>
  <si>
    <t>Cijevi DN 500 za kolektor sanitarne kanalizacije.</t>
  </si>
  <si>
    <t>1.5.</t>
  </si>
  <si>
    <t>Cijevi DN 600 za kolektor sanitarne kanalizacije.</t>
  </si>
  <si>
    <t>1.6.</t>
  </si>
  <si>
    <t>Cijevi DN 300 mm, za priključke.</t>
  </si>
  <si>
    <t>1.7.</t>
  </si>
  <si>
    <t>Cijevi DN 500 mm, za priključke.</t>
  </si>
  <si>
    <t>1.8.</t>
  </si>
  <si>
    <t>Cijevi DN 200 mm, za priključke slivnika.</t>
  </si>
  <si>
    <t>U jediničnoj cijeni stavke obuhvaćeni su svi potrebni radovi i transporti za kompletno izvršenje stavke.</t>
  </si>
  <si>
    <t>Obračun po komadu.</t>
  </si>
  <si>
    <t xml:space="preserve">DN 250 mm </t>
  </si>
  <si>
    <t xml:space="preserve">DN 300 mm </t>
  </si>
  <si>
    <t xml:space="preserve">DN 400 mm </t>
  </si>
  <si>
    <t xml:space="preserve">DN 500 mm </t>
  </si>
  <si>
    <t xml:space="preserve">DN 600 mm </t>
  </si>
  <si>
    <t>Dobava, doprema  i istovar na odlagalište gradilišta slivnika od termoplastičnih cijevi za oborinsku kanalizaciju, promjera  DN 500 mm.</t>
  </si>
  <si>
    <t>Način spajanja cijevi na slivnik mora osiguravati trajno vodonepropusnost spoja pod utjecajem vanjskog prometnog opterećenja.</t>
  </si>
  <si>
    <t>Uz slivnik nabaviti i dopremiti sav potreban spojni materijal i potrebne alate za montažu i spajanje s cijevima prema uputama proizvođača.</t>
  </si>
  <si>
    <r>
      <t xml:space="preserve">Obračun po 1 kompletu dobavljenog slivnika, prosječne ukupne visine </t>
    </r>
    <r>
      <rPr>
        <sz val="11"/>
        <rFont val="Trebuchet MS"/>
        <family val="2"/>
        <charset val="238"/>
      </rPr>
      <t>h=2,0 m.</t>
    </r>
  </si>
  <si>
    <t>Dobava, doprema do deponije gradilišta lučnih komada.</t>
  </si>
  <si>
    <t>Materijal i način spajanja lučnih komada mora odgovarati ponuđenim kanalizacijskim cijevima.</t>
  </si>
  <si>
    <t>Jediničnom cijenom obuhvaćen je sav spojni i brtveni materijal.</t>
  </si>
  <si>
    <t>Obračun po 1 komadu dobavljenog luka.</t>
  </si>
  <si>
    <r>
      <t>Lučni komadi 15</t>
    </r>
    <r>
      <rPr>
        <vertAlign val="superscript"/>
        <sz val="10"/>
        <rFont val="Trebuchet MS"/>
        <family val="2"/>
        <charset val="238"/>
      </rPr>
      <t>o</t>
    </r>
    <r>
      <rPr>
        <sz val="10"/>
        <rFont val="Trebuchet MS"/>
        <family val="2"/>
        <charset val="238"/>
      </rPr>
      <t xml:space="preserve"> DN 300 mm</t>
    </r>
  </si>
  <si>
    <r>
      <t>Lučni komadi 15</t>
    </r>
    <r>
      <rPr>
        <vertAlign val="superscript"/>
        <sz val="10"/>
        <rFont val="Trebuchet MS"/>
        <family val="2"/>
        <charset val="238"/>
      </rPr>
      <t>o</t>
    </r>
    <r>
      <rPr>
        <sz val="10"/>
        <rFont val="Trebuchet MS"/>
        <family val="2"/>
        <charset val="238"/>
      </rPr>
      <t xml:space="preserve"> DN 400 mm</t>
    </r>
  </si>
  <si>
    <t>Dobava, doprema do deponije gradilišta te izrada direktnog spajanja cijevi slivnika na kolektor.</t>
  </si>
  <si>
    <t>Materijal i način spajanja lučnih komada i račvi mora odgovarati ponuđenim kanalizacijskim cijevima.</t>
  </si>
  <si>
    <r>
      <t>Lučni komadi 45</t>
    </r>
    <r>
      <rPr>
        <vertAlign val="superscript"/>
        <sz val="10"/>
        <rFont val="Trebuchet MS"/>
        <family val="2"/>
        <charset val="238"/>
      </rPr>
      <t>o</t>
    </r>
    <r>
      <rPr>
        <sz val="10"/>
        <rFont val="Trebuchet MS"/>
        <family val="2"/>
        <charset val="238"/>
      </rPr>
      <t xml:space="preserve"> DN 200 mm</t>
    </r>
  </si>
  <si>
    <t>5.2.</t>
  </si>
  <si>
    <r>
      <t>račva reducirana 45</t>
    </r>
    <r>
      <rPr>
        <vertAlign val="superscript"/>
        <sz val="10"/>
        <rFont val="Trebuchet MS"/>
        <family val="2"/>
        <charset val="238"/>
      </rPr>
      <t>o</t>
    </r>
    <r>
      <rPr>
        <sz val="10"/>
        <rFont val="Trebuchet MS"/>
        <family val="2"/>
        <charset val="238"/>
      </rPr>
      <t xml:space="preserve"> segmentna DN 400/200 mm</t>
    </r>
  </si>
  <si>
    <t>5.3.</t>
  </si>
  <si>
    <r>
      <t>račva reducirana 45</t>
    </r>
    <r>
      <rPr>
        <vertAlign val="superscript"/>
        <sz val="10"/>
        <rFont val="Trebuchet MS"/>
        <family val="2"/>
        <charset val="238"/>
      </rPr>
      <t>o</t>
    </r>
    <r>
      <rPr>
        <sz val="10"/>
        <rFont val="Trebuchet MS"/>
        <family val="2"/>
        <charset val="238"/>
      </rPr>
      <t xml:space="preserve"> segmentna DN 500/200 mm</t>
    </r>
  </si>
  <si>
    <t>Ponuđeni proizvod:</t>
  </si>
  <si>
    <t>V.</t>
  </si>
  <si>
    <t>UGRADBA I MONTIRANJE KANALIZACIJSKOG MATERIJALA I OSTALE OPREME</t>
  </si>
  <si>
    <t>Kompletna izrada svih spojeva cijevi međusobno, cijevi i fazonskih komada i cijevi s oknom, na način i prema uputama proizvođača cijevi, odnosno okana.</t>
  </si>
  <si>
    <t>Spuštanje na posteljicu izvesti pažljivo prema uputama proizvođača.</t>
  </si>
  <si>
    <t>Obračun po 1 m' kompletno spojenog cjevovoda, uključivo: cijevi međusobno, cijevi + fazonski komad, fazonski komad + fazonski komad, cijev + okno.</t>
  </si>
  <si>
    <t>Cijevi DN 400 za kolektor oborinske kanalizacije.</t>
  </si>
  <si>
    <t>Cijevi DN 500 za kolektor oborinske kanalizacije.</t>
  </si>
  <si>
    <t>Cijevi DN 600 za kolektor oborinske kanalizacije.</t>
  </si>
  <si>
    <t>Izvedba spoja lučnih komada na cijev.</t>
  </si>
  <si>
    <t>Spajanja obaviti prema uputama proizvođača, alatima odobrenim od proizvođača okana.</t>
  </si>
  <si>
    <t>Uključeni su potrebni pomoćni radovi, pomoćna sredstva (pomoćne skele, podupore, ručne dizalice, pridržavanja i sl.), potrebne brtve, manžete, maziva i sl. za kompletnu izvedbu stavke.</t>
  </si>
  <si>
    <t>Obračun po 1 kompletno izvedenom spoju.</t>
  </si>
  <si>
    <t>Izvedba priključaka lučnih komada i račvi na cijev.</t>
  </si>
  <si>
    <t>Izvedba priključaka projektiranih kolektora na postojeća okna.</t>
  </si>
  <si>
    <t>Priključak kokektora DN 300 mm</t>
  </si>
  <si>
    <t>Priključak kokektora DN 600 mm</t>
  </si>
  <si>
    <t>Demontaža postojećih revizijskih okana.</t>
  </si>
  <si>
    <t>Uključeni su potrebni pomoćni radovi, pomoćna sredstva (pomoćne skele, podupore, ručne dizalice, pridržavanja i sl.) za kompletnu izvedbu stavke.</t>
  </si>
  <si>
    <t>Obračun po 1 komadu.</t>
  </si>
  <si>
    <t>VI.</t>
  </si>
  <si>
    <t>RAZNI KANALIZACIJSKI I OSTALI RADOVI I ISPITIVANJA KOLEKTORA</t>
  </si>
  <si>
    <t>Obračun po m'.</t>
  </si>
  <si>
    <t>Cijevi DN 800 za kolektor oborinske kanalizacije.</t>
  </si>
  <si>
    <t>Kompletna izrada elaborata Katastra izvedenih cjevovoda (vodovoda), u svemu prema zakonskim odredbama.</t>
  </si>
  <si>
    <t>Potrebno je snimiti sve cjevovode,  priključke i objekte (okna ...).</t>
  </si>
  <si>
    <t>SANITARNI VODOVOD</t>
  </si>
  <si>
    <t>PROTUPOŽARNI VODOVOD</t>
  </si>
  <si>
    <t>Iskolčenje trase cjevovoda s označavanjem i osiguranjem svih važnijih točaka na trasi, prema projektu i situaciji. Uključeni su i priključci.</t>
  </si>
  <si>
    <t>Obilježavanje na trasi cjevovoda svih postojećih podzemnih instalacija, koje se križaju s trasom ili koje vode neposredno uporedo s trasom.</t>
  </si>
  <si>
    <t>Kombinirani iskop kanala za cjevovode bez obzira na kategoriju tla, širinu i dubinu iskopa.</t>
  </si>
  <si>
    <t>Proširenje i produbljenje kanala na mjestima izrade okana, i na svim drugim pozicijama gdje je to potrebno  bez obzira na kategoriju tla, širinu i dubinu iskopa.</t>
  </si>
  <si>
    <t>OKNA</t>
  </si>
  <si>
    <t>Posteljica se izvodi od 2 dijela: donji dio ispod cijevi, razastrti cijelom širinom kanala, poravnati u točno projektiranoj visini i nagibu, te strojno zbiti na minimalno 20 Mpa.</t>
  </si>
  <si>
    <t>Nakon polaganja cijevi izvodi se bočni i gornji dio posteljice. Posebno dobro  nabiti posteljicu bočno od cijevi. Zbijanje posteljice izvoditi pažljivo lakim strojem ("žabom"). Zbijenost gornje površine gotove posteljice min. 20 Mpa.</t>
  </si>
  <si>
    <t>PJEŠČANA POSTELJICA</t>
  </si>
  <si>
    <t>PJEŠČANA OBLOGA</t>
  </si>
  <si>
    <t>BETONSKI I SLIČNI RADOVI</t>
  </si>
  <si>
    <t>Kompletna izvedba betonskih čvornih vodovodnih okana (različite namjene).</t>
  </si>
  <si>
    <t xml:space="preserve">Zasunsko okno i okno odzračnog ventila, i vomjernih okana za priključke platoa. </t>
  </si>
  <si>
    <t>Stavka uključuje dobavu i dopremu svih potrebnih materijala i opreme, potrebne radove, betonske, armiranobetonske, zidarske, tesarske, transporte, prijenose, skele, ugradbu opreme i dr.</t>
  </si>
  <si>
    <t>Radovi i materijali za izvedbu okna :</t>
  </si>
  <si>
    <t>Betoniranje zidova okna betonom C30/37. Sve armirati prema Statičkom proračunu, odn. armaturnom planu.</t>
  </si>
  <si>
    <t>Izvedba armiranobetonske pokrovne ploče okna betonom C30/37, armirana prema armaturnom planu. Uključena je sva potrebna armatura.</t>
  </si>
  <si>
    <t>Izvedba poda okna iz čistog kamenog agregata 32/64 mm debljine 15 cm.</t>
  </si>
  <si>
    <t>Ugradnja lijevanoželjeznog poklopca s okvirom, veličine 800/800 mm, nosivosti  400 kN, s ključem.</t>
  </si>
  <si>
    <t>Prosječne količine materijala za 1 okno, 
OV+Vodomjerno okno  za Plato B5.4</t>
  </si>
  <si>
    <t>Kameni agregat 32/64 mm za pod,</t>
  </si>
  <si>
    <t>beton C30/37 za zidove, s oplatom,</t>
  </si>
  <si>
    <t xml:space="preserve">beton za pokrovnu ploču C30/37, s oplatom, </t>
  </si>
  <si>
    <t xml:space="preserve">armatura RA 400/500 i MAG 500/560, </t>
  </si>
  <si>
    <t>tipski lijevanoželjezni poklopac, 800x800 mm, nosivosti  400 kN, s ključem</t>
  </si>
  <si>
    <t xml:space="preserve">Obračun po 1 kompletno izrađenom oknu. </t>
  </si>
  <si>
    <t>Prosječne količine materijala za 1 okno, 
Vodomjerno okno  za Plato B9.1</t>
  </si>
  <si>
    <t>Kompletna izvedba betonskih sidrenih građevina za lukove na horizontalnim i vertikalnim lomovima cjevovoda, kao i za fazonske komade u oknima prema datim detaljima.</t>
  </si>
  <si>
    <t>Betoniranje betonom C16/20, u jami iskopanoj u terenu, odnosno u postavljenoj oplati. Uključena je potrebna armatura za sidrenje lučnog komada.</t>
  </si>
  <si>
    <t>Uključena je postava i skidanje oplate gdjegod je potrebno.</t>
  </si>
  <si>
    <t>Stavka uključuje sve potrebne materijale, radove, transporte, opremu i pomoćna sredstva za kompletnu izvedbu neovisno o profilu cjevovoda, veličini luka (kutu) ili vrsti fazonskog komada.</t>
  </si>
  <si>
    <t xml:space="preserve">Obračun po 1 kompletno izgrađenoj građevini. </t>
  </si>
  <si>
    <t>Betonski blokovi lukova cjevovoda:</t>
  </si>
  <si>
    <t>beton C16/20, s oplatom, prosječno</t>
  </si>
  <si>
    <t>armatura, prosječno</t>
  </si>
  <si>
    <t>Betonski blokovi fazonskih komada:</t>
  </si>
  <si>
    <t>beton C/16/20, s oplatom, prosječno</t>
  </si>
  <si>
    <t>Kompletna izvedba betonskih temeljnih blokova nadzemnih i podzemnih požarnih hidranata; ispod hidranta i u razini površine.</t>
  </si>
  <si>
    <t>Betonske blokove izvesti u svemu prema priloženim detaljima.</t>
  </si>
  <si>
    <t>Uključena je izrada, postava i skidanje oplate gdjegod je potrebno.</t>
  </si>
  <si>
    <t>Stavka obuhvaća sve potrebne radove, dobavu i dopremu svih materijala, pripomoći i pomoćna sredstva za kompletnu izvedbu.</t>
  </si>
  <si>
    <t>Obračun po 1 kompletno izgrađenom temeljnom bloku.</t>
  </si>
  <si>
    <t>Potrebni materijali i radovi:</t>
  </si>
  <si>
    <t xml:space="preserve">beton C16/20, s oplatom, </t>
  </si>
  <si>
    <t>armatura MA</t>
  </si>
  <si>
    <t>Kompletna izvedba betonskih sidrenih blokova na krajevima dionica cjevovoda, radi izvedbe tlačne probe.</t>
  </si>
  <si>
    <t>Prosječna veličina sidrenog bloka za cjevovode DN 100 mm je cca 0.70 m3.</t>
  </si>
  <si>
    <t>Betoniranje betonom C16/20, u jami iskopanoj u terenu, odnosno u postavljenoj oplati što je uključeno u stavku. Uključena je potrebna armatura za sidrenje fazona na kraju cjevovoda, te za sidrenje bloka u stijensku masu na dnu/bokove kanala.</t>
  </si>
  <si>
    <t>Za sidrenje bloka, u stijeni dna kanala ugraditi sidra RA O 22 mm. Za sidra bušiti rupe O 32 mm, dubine 0.5 m. Sidra u rupama zaliti rijetkim cem. mortom. Predviđa se cca 6 sidara/bloku.</t>
  </si>
  <si>
    <t>Stavka obuhvaća ručno proširenje/dokop rupe za blok u kanalu cjevovoda.</t>
  </si>
  <si>
    <t>U cijenu stavke uključeno je razbijanje betonskog bloka nakon provedbe tlačne probe, utovar i odvoz materijala  na deponiju koju osigurava izvoditelj bez obzira na udaljenost, način utovara i prijevoza te vrstu prijevoznog sredstva.</t>
  </si>
  <si>
    <t>Stavka obuhvaća sve potrebne radove, dobavu i dopremu svih materijala, opremu, trnsporte, pripomoći i pomoćna sredstva za kompletnu izvedbu.</t>
  </si>
  <si>
    <t>Obračun po 1 kompletno izgrađenom sidrenom bloku, uklonjenom nakon ispunjenja funkcije.</t>
  </si>
  <si>
    <t>Zaštita, osiguranje ili pridržavanje-podupiranje svih postojećih podzemnih instalacija, koje prelaze poprijeko iskopanog kanala ili koje vode neposredno uporedo s trasom.</t>
  </si>
  <si>
    <t>Osiguranje i podupiranje instalacije izvesti prema uvjetima i uputama nadležne službe vlasnika instalacije.</t>
  </si>
  <si>
    <t>Po potrebi izraditi izvedbeno rješenje zaštite i osiguranja postojećih instalacija i dati ga na odobrenje Nadzoru i službi vlasnika instalacije.</t>
  </si>
  <si>
    <t>Na dionicama gdje postojeće instalacije dolaze u koliziju sa trasom kolektora, potrebno je izvesti rekonstrukciju istih, a uz suglasnost Nadzora u dogovoru s vlasnikom instalacija.</t>
  </si>
  <si>
    <t>Predviđa se ugradnja podupornih greda ispod instalacije, oblaganje talpama i sl.</t>
  </si>
  <si>
    <t>Prema raspoloživim informacijama vlasnika instalacija na trasi se nalaze slijedeće instalacije:</t>
  </si>
  <si>
    <t>-  vodovod</t>
  </si>
  <si>
    <t>-  oborinski propusti i kanali</t>
  </si>
  <si>
    <t>-  elektrokablovi</t>
  </si>
  <si>
    <t>-  EKI instalacije</t>
  </si>
  <si>
    <t>Osiguranja križanja iskopanog kanala i postojećih instalacija.</t>
  </si>
  <si>
    <t>Osiguranje se obavlja na duljini širine iskopanog kanala, proširenog za ugradnju zaštite instalacije, prosječno cca 3.0 m.</t>
  </si>
  <si>
    <t>Predviđa se ugradnja podupornih greda ispod instalacije, oblaganje talpama, daščanom oplatom i sl.</t>
  </si>
  <si>
    <t>Podupiranje postojećih instalacija paralelno s trasom, koje su otvorene iskopom kanala.</t>
  </si>
  <si>
    <t>Na dionicama trase projektiranih kanala, koje vode uporedo s elektro kabelom, predviđa se oblaganje gredama i talpama, učvršćenje obloge daščanom oplatom i sl.</t>
  </si>
  <si>
    <t>DOBAVA I DOPREMA VODOVODNOG MATERIJALA I OSTALE OPREME</t>
  </si>
  <si>
    <t>Predviđene cijevi su dužine l=6,00m.</t>
  </si>
  <si>
    <t>DN 300 mm</t>
  </si>
  <si>
    <t>DN 200 mm</t>
  </si>
  <si>
    <t>DN 150 mm</t>
  </si>
  <si>
    <t>DN 80 mm</t>
  </si>
  <si>
    <t>Z - zasun s elastičnim dosjedom sa ručnim kolom;</t>
  </si>
  <si>
    <t>Z - zasun s elastičnim dosjedom za ugradbenu garnituru;</t>
  </si>
  <si>
    <t>UG - ugradbena garnitura, h = 1,0 m</t>
  </si>
  <si>
    <t>UG - ugradbena garnitura, h = 1,5 m</t>
  </si>
  <si>
    <t>ulična kapa za zasun (škrinjica)</t>
  </si>
  <si>
    <t>NH - nadzemni hidrant;</t>
  </si>
  <si>
    <t>PH - podzemni hidrant;</t>
  </si>
  <si>
    <t>ovalna kapa za PH</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</si>
  <si>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</si>
  <si>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</si>
  <si>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</si>
  <si>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</si>
  <si>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</si>
  <si>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</si>
  <si>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</si>
  <si>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</si>
  <si>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</si>
  <si>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</si>
  <si>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</si>
  <si>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</si>
  <si>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</si>
  <si>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</si>
  <si>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</si>
  <si>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</si>
  <si>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</si>
  <si>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</si>
  <si>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</si>
  <si>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</si>
  <si>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</si>
  <si>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</si>
  <si>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</si>
  <si>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</si>
  <si>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</si>
  <si>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</si>
  <si>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Obračun po m' trake.</t>
  </si>
  <si>
    <t>Obračun po m' trake i po komadu spojnica.</t>
  </si>
  <si>
    <t>7.1.</t>
  </si>
  <si>
    <t>traka</t>
  </si>
  <si>
    <t>7.2.</t>
  </si>
  <si>
    <t>spojnice</t>
  </si>
  <si>
    <t>DOBAVA I DOPREMA VODOVODNOG MATERIJALA I OSTALE OPREME,</t>
  </si>
  <si>
    <t>UGRADBA I MONTIRANJE VODOVODNOG MATERIJALA I OSTALE OPREME</t>
  </si>
  <si>
    <t>Raznošenje duž rova i spuštanje u rov cijevi, fazonskih komada, armatura, poklopaca, stupaljki i drugog materijala.</t>
  </si>
  <si>
    <t>težina preko 100 kg/kom.:</t>
  </si>
  <si>
    <t>cijevi: 59+59+3=121</t>
  </si>
  <si>
    <t>armature:  0</t>
  </si>
  <si>
    <t>poklopci: 0</t>
  </si>
  <si>
    <t>UKUPNO: 121</t>
  </si>
  <si>
    <t>težina do 100 kg/kom:</t>
  </si>
  <si>
    <t>cijevi: 3</t>
  </si>
  <si>
    <t>armature:  37</t>
  </si>
  <si>
    <t>faz.komadi: 90</t>
  </si>
  <si>
    <t>okviri: 9</t>
  </si>
  <si>
    <t>poklopciI: 9</t>
  </si>
  <si>
    <t>tipske čel. ljestve: 8</t>
  </si>
  <si>
    <t>UKUPNO: 156</t>
  </si>
  <si>
    <t>Obračun po komadu spoja.</t>
  </si>
  <si>
    <t>spajanje cijevi:</t>
  </si>
  <si>
    <t xml:space="preserve">DN300 </t>
  </si>
  <si>
    <t xml:space="preserve">DN200 </t>
  </si>
  <si>
    <t xml:space="preserve">DN150 </t>
  </si>
  <si>
    <t xml:space="preserve">DN80 </t>
  </si>
  <si>
    <t>spajanje fazonskih komada i lukova :</t>
  </si>
  <si>
    <t>Montaža duktil fazonskih komada i ljevano-željeznih armatura prirubničkim spojem pomoću brtvi i odgovarajućih vijaka.</t>
  </si>
  <si>
    <r>
      <t>Tlačno ispitivanje</t>
    </r>
    <r>
      <rPr>
        <sz val="10"/>
        <rFont val="Trebuchet MS"/>
        <family val="2"/>
        <charset val="238"/>
      </rPr>
      <t xml:space="preserve"> vodonepropusnosti cjevovoda, </t>
    </r>
    <r>
      <rPr>
        <b/>
        <sz val="10"/>
        <rFont val="Trebuchet MS"/>
        <family val="2"/>
        <charset val="238"/>
      </rPr>
      <t xml:space="preserve">po dionicama i skupno.
Obavljanje tlačne probe cjevovoda prema normi HRN EN 805 ili "jednakovrijedan" zajedno s montiranim ogrlicama.
</t>
    </r>
    <r>
      <rPr>
        <sz val="10"/>
        <rFont val="Trebuchet MS"/>
        <family val="2"/>
        <charset val="238"/>
      </rPr>
      <t>Ispitivanja provesti u svemu prema opisu iz Programa kontrole i osiguranja kvalitete.
Jediničnim cijenom obuhvatiti i dobavu vode za sva ispitivanja, sve dok ispitivana dionica ne bude potpuno vodonepropusna.
Tlačnu probu potrebno je izvesti s montiranim hidrantima, ogrlicama i dijelom kućnog priključka do ventila, te sa otvorenim hidrantskim zasunima.
U cijenu su uključeni i diferencijalni FF čelični komadi dužine 500mm, promjera DN (OGRANKA) mm. Diferencijalni FF komadi su sa blendom u sredini i priključcima 2" i 3/4" koji omogućuje razdvajanje izgrađenih dionica i onih u izgradnji. Nakon kompletne izvedbe vodovoda diferencijalni komadi se zamjenjuju FFG komadima iste dužine, čija je dobava obuhvaćena ovom stavkom. Predviđaju se dvije tlačne probe.</t>
    </r>
  </si>
  <si>
    <t>Ispitivanje pritiska i protočnosti hidranata.
Kompletno ispitivanje funkcionalnosti nadzemnih i protupožarnih hidranata DN 80 mm, od strane Ovlaštene institucije.
Ispitivanje obuhvaća ispitivanje pritiska i protočnosti na priključcima hidranta. Uključen je priključni vod DN 80 mm, od priključka na glavni cjevovod.
Ispitivanje se vrši od strane ovlaštene institucije koja po ispitivanju izdaje atest ili Izvješće o ispitivanju ovlaštene institucije.
Stavka obuhvaća sve potrebne radove, pomoćna sredstva, uključujući i potrebnu količinu vode koju je potrebno previdjeti zajedno sa hidrantskim priključkom i vodomjerom i ostalo za kompletnu izvedbu stavke.
Obračun po 1 kompletno ispitanom hidrantu s priključkom i izdanom atestu.</t>
  </si>
  <si>
    <r>
      <t xml:space="preserve">Doprema do rova i kompletno polaganje PVC-trake, tipa "VODOVOD" iznad vodovodne cijevi.
</t>
    </r>
    <r>
      <rPr>
        <sz val="10"/>
        <rFont val="Trebuchet MS"/>
        <family val="2"/>
        <charset val="238"/>
      </rPr>
      <t>Postava štitnika na poziciju prema poprečnom profilu, u/na tamponu, pri zatrpavanju kanala.
Obračun po 1 m' postavljenog štitnika.</t>
    </r>
  </si>
  <si>
    <r>
      <t xml:space="preserve">Doprema do rova i kompletno polaganje označne čelične pocinčane trake iznad vodovodne cijevi.
</t>
    </r>
    <r>
      <rPr>
        <sz val="10"/>
        <rFont val="Trebuchet MS"/>
        <family val="2"/>
        <charset val="238"/>
      </rPr>
      <t>Postava trake na poziciju prema poprečnom profilu, neposredno iznad cijevi, pri zatrpavanju kanala.
Na mjesti gdje traka ulazi u okno, ona se reže i povija prema dolje u duljini od 10 cm.
Obračun po 1 m' postavljene trake.</t>
    </r>
  </si>
  <si>
    <r>
      <t>Pranje, dezinfekcija i ispiranje cjevovoda</t>
    </r>
    <r>
      <rPr>
        <sz val="10"/>
        <rFont val="Trebuchet MS"/>
        <family val="2"/>
        <charset val="238"/>
      </rPr>
      <t xml:space="preserve"> s rastopinom klorne lužine ( 0,35 l/m</t>
    </r>
    <r>
      <rPr>
        <vertAlign val="superscript"/>
        <sz val="10"/>
        <rFont val="Trebuchet MS"/>
        <family val="2"/>
        <charset val="238"/>
      </rPr>
      <t>3</t>
    </r>
    <r>
      <rPr>
        <sz val="10"/>
        <rFont val="Trebuchet MS"/>
        <family val="2"/>
        <charset val="238"/>
      </rPr>
      <t xml:space="preserve"> vode). 
Voda za dezinfekciju zadržava se u cjevovodu 24 sata. Nakon toga cjevovod se ispire trostrukom količinom vode nakon čeka se pristupa bakteriološkom ispitivanju i kontroli kvalitete vode. Uključeno je ishođenje atesta o sanitarnoj ispravnosti vode, nakon čega je dozvoljena upotreba cjevovoda.
U cijeni stavke obračunata je potrebna količina vode koju je potrebno previdjeti zajedno sa hidrantskim priključkom i vodomjerom, sredstvo za dezinfekciju, te sav potreban rad i materijal.</t>
    </r>
    <r>
      <rPr>
        <b/>
        <sz val="10"/>
        <rFont val="Trebuchet MS"/>
        <family val="2"/>
        <charset val="238"/>
      </rPr>
      <t xml:space="preserve">
Dezinfekcija se mora u svemu odraditi prema </t>
    </r>
    <r>
      <rPr>
        <b/>
        <i/>
        <sz val="10"/>
        <rFont val="Trebuchet MS"/>
        <family val="2"/>
        <charset val="238"/>
      </rPr>
      <t>Uputama za dezinfekciju</t>
    </r>
    <r>
      <rPr>
        <b/>
        <sz val="10"/>
        <rFont val="Trebuchet MS"/>
        <family val="2"/>
        <charset val="238"/>
      </rPr>
      <t xml:space="preserve"> koje su dane u Programu kontrole i osiguranja kvalitete koji je sastavni dio Glavnog projekta i u troškovniku.
</t>
    </r>
    <r>
      <rPr>
        <sz val="10"/>
        <rFont val="Trebuchet MS"/>
        <family val="2"/>
        <charset val="238"/>
      </rPr>
      <t>Obračun po 1 m' cjevovoda zajedno sa spojnim vodovima za kućne priključke.</t>
    </r>
  </si>
  <si>
    <t xml:space="preserve">Cijeli tijek procesa dezinfekcije cjevovoda kroz svaku fazu mora se provoditi uz prethodnu verifikaciju ovlaštene osobe KD Vodovod i kanalizacija Rijeka zaduženu za praćenje i realizaciju investicije  i  stručni nadzor procesa dezinfekcije cjevovoda od strane  voditelja Odjela sanitarnog nadzora. </t>
  </si>
  <si>
    <t>Sve faze izvođenja tehnološkog procesa dezinfekcije cjevovoda ili mimovoda i neutralizacije hiperklorirane vode provode se pod nadzorom odgovorne osobe za rad s kemikalijama Izvođača.</t>
  </si>
  <si>
    <t>Sredstvo za dezinfekciju mora imati certifikat za kontakt s vodom za ljudsku potrošnju, može se koristiti samo od strane educiranih djelatnika sukladno propisanom Zakonu o kemikalijama, a prilikom njegove upotrebe djelatnici su u obvezi nositi propisanu zaštitnu opremu.</t>
  </si>
  <si>
    <t xml:space="preserve">I.FAZA: Dokumentacija. </t>
  </si>
  <si>
    <t>Kako bi se provela dezinfekcija cjevovoda ili mimovoda, tehnologija procesa dezinfekcije mora pored detaljnih opisa postupka i pripadajućih proračuna potrebnih količina za iste, sadržavati i situacijski prikaz cjevovoda/mimovoda koji se obrađuju, s pripadajućim uzdužnim profilima na kojima moraju biti naznačena sva karakteristična mjesta na cjevovodu (hidranti, ispusna mjesta, odzračnici) te dužine i profili cjevovoda, a mjesta uključena u proces dezinfekcije moraju biti posebno označena.</t>
  </si>
  <si>
    <t>II.FAZA:  Priprema  za provođenje procesa dezinfekcije cjevovoda i mimovoda</t>
  </si>
  <si>
    <t>Izvoditelj radova ima obvezu montaže potrebnog materijala za izvođenje procesa dezinfekcije na prethodno odobrenom priključnom mjestu na cjevovodu.</t>
  </si>
  <si>
    <t>III.FAZA: Ispiranje cjevovoda i mimovoda</t>
  </si>
  <si>
    <t>Prije provođenja procesa dezinfekcije cjevovoda i mimovoda potrebno je napuniti i odzračiti cjevovod, te izvršiti ispiranje na svim hidrantima i ispusnim mjestima na trasi, uz istovremeno dopunjavanje cjevovoda svježom vodom. Ispiranje cjevovoda i mimovoda provodi se dok mutnoća vode na svim hidrantima i ispusnim mjestima nije &lt; 3NTU.</t>
  </si>
  <si>
    <t>IV.FAZA: Punjenje cjevovoda i mimovoda i provođenje procesa dezinfekcije.</t>
  </si>
  <si>
    <t>Početak procesa dezinfekcije je punjenje cjevovoda i mimovoda hiperkloriranom vodom na način da se propusti, u ovisnosti o volumenu cjevovoda, svježa voda uz doziranje 14%-tnog natrijevog hipoklorita (NaOCl) na poziciji odobrenog priključnog mjesta, u koncentraciji aktivnog klora od 50 mg/l. Punjenje hiperkloriranom vodom provodi se pod pretpostavkom da su cjevovod lii mimovod prethodno napunjeni, a voda se ispušta na prethodno odobrenim hidrantima i ispusnim mjestima naznačenim u situacijskom prikazu cjevovoda ili mimovoda i uzdužnom profilu.</t>
  </si>
  <si>
    <t>Nakon što se na prethodno odobrenim hidrantima i ispusnim mjestima izmjeri tražena koncentracija slobodnog klora (mg/l Cl2) od 50 mg/l, prestaje se s doziranjem natrijevog hipoklorita, te se tako napunjen cjevovod ostavlja da stoji 24h.</t>
  </si>
  <si>
    <t>Na cjevovodu i mimovodu je potrebno zatvoriti sve ventile (osim odzračnih) radi sprječavanja ulaza vode i istjecanja radne otopine za dezinfekciju, te je potrebno reviziona okna poklopiti pripadajućim poklopcima.</t>
  </si>
  <si>
    <t>Ukoliko će  cjevovod za vrijeme provođenja postupka dezinfekcije biti bez nadzora postavlja se natpis „POSTUPAK DEZINFEKCIJE U TIJEKU-NE DIRAJ“.</t>
  </si>
  <si>
    <t>V.FAZA: Provjera učinkovitosti provedenog  procesa dezinfekcije cjevovoda i mimovoda</t>
  </si>
  <si>
    <t>Po isteku 24h mjeri se količina preostalog slobodnog klora redom na svim odobrenim hidrantima i ispusnim mjestima. Ukoliko je rezidualna koncentracija slobodnog klora &lt;0.08mg/l, potrebno je ponoviti postupak ispiranja i dezinfekcije cjevovoda ili mimovoda.</t>
  </si>
  <si>
    <t>Ukoliko je izmjerena rezidualna koncentracija slobodnog klora &gt; 0.08mg/l  voda se propušta u daljnje dionice.</t>
  </si>
  <si>
    <t>VI. FAZA: Ispuštanje i neutralizacija hiperklorirane vode iz cjevovoda ili mimovoda</t>
  </si>
  <si>
    <t>Hiperklorirana voda od procesa dezinfekcije cjevovoda ili mimovoda ispušta se na prethodno odobrenim hidrantima i ispusnim mjestima u skladu s priloženim situacijskim prikazom s uzdužnim profilima.</t>
  </si>
  <si>
    <t>Postupanje s otpadnom vodom nakon provedenog procesa dezinfekcije i ispiranja mora se provesti sukladno Pravilniku o graničnim vrijednostima emisija otpadnih voda.</t>
  </si>
  <si>
    <t xml:space="preserve">U recipijent se može ispuštati hiperklorirana voda uz razrjeđenje vodom ukoliko je izmjerena koncentracija slobodnog klora &lt; od 0.5 mg/l. </t>
  </si>
  <si>
    <t>Ako je koncentracija slobodnog klora  &gt; od 0.5 mg/l, hiperklorirana voda se prije ispuštanja u prirodni recipijent mora neutralizirati natrijevim bisulfitom.</t>
  </si>
  <si>
    <t>Za  oba navedena postupka potrebno je navesti i opisati tehnologiju neutralizacije hiperklorirane vode, te osigurati odgovarajuće spremnike za provođenje procesa neutralizacije koji moraju biti opisani u Prilogu 4.</t>
  </si>
  <si>
    <t xml:space="preserve">Istovremeno s ispuštanjem vode cjevovodi ili mimovodi se nadopunjavaju svježom vodom za ljudsku potrošnju.  </t>
  </si>
  <si>
    <t xml:space="preserve">VII.FAZA: Uzimanje uzorka vode za laboratorijsku analizu. </t>
  </si>
  <si>
    <t>Nakon provedenog procesa dezinfekcije cjevovoda ili mimovoda, ispiranja i punjenja svježom vodom za ljudsku potrošnju, predstavnik neovisnog ovlaštenog laboratorija provodi uzimanje uzorka na analizu, na prethodno odobrenom mjestu od strane predstavnika Odjela sanitarnog nadzora.</t>
  </si>
  <si>
    <t xml:space="preserve">Mjesto/lokacija uzimanja uzorka vode za analizu kvalitete mora biti točno definirano i prethodno odobreno. </t>
  </si>
  <si>
    <t>VIII.FAZA: Verifikacija uspješnosti procesa dezinfekcije cjevovoda i mimovoda</t>
  </si>
  <si>
    <t>Proces dezinfekcije cjevovoda i mimovoda smatra se uspješno provedenim nakon dobivanja analitičkog izvješća neovisnog ovlaštenog laboratorija da je analizirani uzorak vode nakon dezinfekcije cjevovoda ili mimovoda sukladan važećem Zakonu o vodi za ljudsku potrošnju i Pravilniku o parametrima sukladnosti i metodama analize  vode za ljudsku potrošnju. Rukovoditelj Službe kontrole kvalitete vode i sanitarnog nadzora temeljem analitičkog izvješća neovisnog laboratorija i provedenih internih analiza daje suglasnost i verifikaciju uspješno provedene dezinfekcije cjevovoda ili mimovoda osobi zaduženoj za vođenje predmetne investicije.</t>
  </si>
  <si>
    <t>Prije pristupanja dezinfekciji cjevovoda Izvoditelj radova u obvezi je izraditi „Tehnologiju dezinfekcije vodoopskrbnog cjevovoda ili mimovoda“ koja u prilogu mora sadržavati:</t>
  </si>
  <si>
    <t>PRILOG 1:  Opis tehnološkog procesa dezinfekcije cjevovoda</t>
  </si>
  <si>
    <t>Izvođač radova sukladno navedenom u troškovničkoj stavci u obvezi je izraditi  opis  tehnološkog  procesa izvođenja dezinfekcije cjevovoda i mimovoda koju je potrebno prethodno dostaviti stručnim službama KD Vodovod i kanalizacija Rijeka na verifikaciju kao preduvjet pristupanju izvođenja navedenih radova.</t>
  </si>
  <si>
    <t>PRILOG 2: Izračun potrebnog broja sati za izvođenje pojedinih faza procesa dezinfekcije  cjevovoda</t>
  </si>
  <si>
    <t>U ovisnosti o složenosti postupaka dezinfekcije cjevovoda i sukladno danom opisu svake faze istog, potrebno je predvidjeti potreban broj sati (po fazama i ukupno) te ga uvrstiti ukupni dinamički plan.</t>
  </si>
  <si>
    <t xml:space="preserve">PRILOG 3: Proračun doziranja 14% natrijevog hipoklorita (NaOCl)  kod hiperkloriranja cjevovoda </t>
  </si>
  <si>
    <t>Zahtijevana koncentracija aktivnog slobodnog klora: 50 mg/lit</t>
  </si>
  <si>
    <t>Masena koncentracija otopine NaOCl: 14 %</t>
  </si>
  <si>
    <t>PRILOG 4:  Opis postupka neutralizacije hiperklorirane vode nakon procesa dezinfekcje cjevovoda i mimovoda</t>
  </si>
  <si>
    <t>Opis tehnološkog procesa neutralizacije mora sadržavati razradu svih potrebnih faza provođenja postupka, kao i opis spremnika odnosno lokacije na kojoj se provodi sama neutralizacija. Dekloriranje hiperklorirane vode provodi  se natrijevim hidrogen sulfitom (bisulfitom). Polazna sirovina iz koje će se dobiti 20%-na otopina je kruti natrijev metabisulfit:</t>
  </si>
  <si>
    <t>Na2S2O5 + H2O = 2 NaHSO3;</t>
  </si>
  <si>
    <t xml:space="preserve">Dekloriranje hiperklorirane vode vršiti će se prema kemijskoj reakciji: </t>
  </si>
  <si>
    <t>NaHSO3 + HOCl = NaHSO4 + HCl;</t>
  </si>
  <si>
    <t xml:space="preserve">Teoretski je za uklanjanje 50 mg/l slobodnog klora iz vode potrebno 68.5 mg/l Na2S2O5, odnosno 51,9 mg/l NaHSO3. </t>
  </si>
  <si>
    <t>Teoretski je za uklanjanje 50 mg/l slobodnog klora iz vode potrebno 68.5 mg/l Na2S2O5, odnosno 51,9 mg/l NaHSO3. Praktično se, međutim računa sa 150 mg/l NaHSO3 za dekloriranje hiperklorirane vode sa 50 mg/l slobodnog klora. Tu vrijednost zbog neidealnih uvjeta (ne postojanja statičkog mješača i neutralizacijskog tanka – koji nisu niti potrebni jer je kemijska reakcija trenutna), valja udvostručiti pa se tako dobiva vrijednost od 300 mg/l NaHSO3 za neutralizaciju 50 mg/l slobodnog klora.</t>
  </si>
  <si>
    <t>UGRADBA I MONTIRANJE VODOVODNOG MATERIJALA I OSTALE OPREME,</t>
  </si>
  <si>
    <t xml:space="preserve">RAZNI VODOVODNI I OSTALI RADOVI </t>
  </si>
  <si>
    <t>Kompletna izvedba sklopa na krajevima dionice cjevovoda koja se tlačno ispituje, uprtog u sidrene blokove.</t>
  </si>
  <si>
    <t>Sklop je F ili E/EU ili E-BS ili "multi-joint" sa X-prirubnicom, potrebnog DN i PN prema zahtjevima projektiranog cjevovoda na datoj dionici.</t>
  </si>
  <si>
    <t>Potrebna oprema, materijali i radova za izvedbu:</t>
  </si>
  <si>
    <t>Dobava i doprema fazonskih komada tipa F ili E/EU ili E-BS ili "multi-joint", potrebnog DN i PN prema uvjetima cjevovoda. Uključen je spojni komplet brtve, vijci s maticama dimenzija prema standardu.</t>
  </si>
  <si>
    <t>kom: 1,0</t>
  </si>
  <si>
    <t>Dobava i doprema X prirubnice, potrebnog DN i PN prema prethodnom. Uključen je spojni komplet brtve, vijci s maticama dimenz. prema standardu.</t>
  </si>
  <si>
    <t>Kompletna ugradnja sklopa od fazona. Potrebno učvršćivanje za betonskib sidreni blok.</t>
  </si>
  <si>
    <t>Kompletno demontiranje sklopa i spajanje dionica izvedenih cjevovoda.</t>
  </si>
  <si>
    <t>Potrebni građevinski radovi s materijalima za učvršćenje/usidrenje sklopa, nužno za punu funkcionalnost sklopa.</t>
  </si>
  <si>
    <t>Stavka obuhvaća sve potrebne materijale, opremu, radove i pomoćna sredstva za kompletnu izvedbu.</t>
  </si>
  <si>
    <t>Nakon provedene tlačne probe sklop se kompletno demontira i ugrađuje na novoj poziciji.</t>
  </si>
  <si>
    <t>Obračun po 1 kompletno izvedenom pa naknadno demontiranom sklopu.</t>
  </si>
  <si>
    <t>Sklop DN 300 mm</t>
  </si>
  <si>
    <t>Sklop DN 200 mm</t>
  </si>
  <si>
    <t>Sklop DN 150 mm</t>
  </si>
  <si>
    <t>Sklop DN 80 mm</t>
  </si>
  <si>
    <t>REKAPITULACIJA VODOVOD</t>
  </si>
  <si>
    <t>UKUPNO VODOOPSKRBA:</t>
  </si>
  <si>
    <t>VODOVOD</t>
  </si>
  <si>
    <t/>
  </si>
  <si>
    <t>UKUPNO (bez PDV-a):</t>
  </si>
  <si>
    <t>GRAĐEVINSKI DIO</t>
  </si>
  <si>
    <t>S V E U K U P N A    R E K A P I T U L A C I J A</t>
  </si>
  <si>
    <t>UKUPNO A.:</t>
  </si>
  <si>
    <t>Izmještanje, demontaža i montaža na novu poziciju postojećeg zdenca EKI, komplet s poklopcem, komplet s iskopom rupe za zdenac, zatrpavanjem postojeće rupe, odvozom viška materijala. Stavka obuhvaća i sve potrebne radove i materijal vezane za postojeće PEHD cijevi (1xDN110+4xDN50) - izvlačenje, rezanje,  spajanje i provjeru prolaznosti.
U cijeni je sav rad i materijal na izmještanju postojećih zdenaca, izrada spojnica, konzole, vješalice, učvršćivanje, označavanje TK kabela i sav ostali sitni materijal.
Obračun po komadu izmještenog zdenca.</t>
  </si>
  <si>
    <t>- tip D2</t>
  </si>
  <si>
    <t>Dobava i postavljanje montažnog betonskog ZDENACA za EKI  sa iskopom rupe za zdenac, ugradnjom zdenca, dobavom i postavom poklopca, otvorima za prolaz cijevi i svim ostalim radovima te sitnim potrošnim materijalom. Zdenac treba biti dimenzioniran za maksimalno opterećenje 150 kN.</t>
  </si>
  <si>
    <t xml:space="preserve">Dobava i ugradnja kamenog drobljenog materijala 0-63 mm (tampona), s nabijanjem do potrebne zbijenosti površine Ms=80MN/m2
-kam.drob.materijal 0-63mm </t>
  </si>
  <si>
    <t>Zatrpavanje kanala sitnim materijalom iz iskopa sa strojnim nabijanjem i ispitivanje zbijenosti. Tražena zbijenost Ms=80 MN/m2. Zatrpavanje se vrši u slojevima zbog
postave pocinčane trake i trake upozorenja.
-kanalI širine: 40, 60 cm,…</t>
  </si>
  <si>
    <t>Zatrpavanje kanala sitnim materijalom iz iskopa sa strojnim nabijanjem i ispitivanje zbijenosti. Tražena zbijenost Ms=40 MN/m2. Zatrpavanje se vrši u slojevima zbog
postave pocinčane trake i trake upozorenja.
-kanalI širine: 40 cm, 60cm,…</t>
  </si>
  <si>
    <t>-polaganje cijevi</t>
  </si>
  <si>
    <t>-nabava cijevi (FCO gradilište)</t>
  </si>
  <si>
    <t>Polaganje čelične zaštitne cijevi promjera 300 mm, za polaganje plinskih instalacija. 
U cijenu polaganja su uključeni svi radovi na polaganju, spajanju, niveliranju,i druge radnje potrebne za dovršenje polaganja i upotrebe cijevi.
Cijev se nabavlja zasebno prema uputama lokalnog distributera plina. Cijena nabave cijevi obračuava se zasebno i u nju je uključena: nabava, dobava, prijevoz, utovar, istovar, premještanje, skladištenje, čuvanje, i sve ostale radnje za dopremu cijevi na gradilište odnosno prije ugradnje i polaganja cijevi u rov.
U cijenu nabave cijevi uključeni: uvodnice, čepovi, spojnice, odstojni držači, i ostali dijelovi potrebni za ugradnju.
Kompletna stavka mora biti izvedena u skladu sa zahtjevima lokalnog društva zaduženog za: distribuciju i opskrubu plina i održavanje plinovodnih cijevi.</t>
  </si>
  <si>
    <t xml:space="preserve">Dobava i polaganje savitljivih dvoslojnih PVC cijevi (vanjska rebrasta, unutarnja glatka),  promjera 110 mm. Otpornost na gnječenje treba iznositi minimalno 450N sa deformacijom promjera do 5%. U cijenu su uključeni odstojnici između više cijevi, spojnice kao i brtveni čepovi na krajevima cijevi.
U cijenu polaganja su uključeni svi radovi na polaganju, spajanju, niveliranju,i druge radnje potrebne za dovršenje polaganja i upotrebe cijevi.
Cijena nabave cijevi obračuava se zasebno i u nju je uključena: nabava, dobava, prijevoz, utovar, istovar, premještanje, skladištenje, čuvanje, i sve ostale radnje za dopremu cijevi na gradilište odnosno prije ugradnje i polaganja cijevi u rov.
U cijenu nabave cijevi uključeni: uvodnice, čepovi, spojnice, odstojni držači, i ostali dijelovi potrebni za ugradnju
</t>
  </si>
  <si>
    <t>-PI: kanal 60x120 cm,</t>
  </si>
  <si>
    <t>-EKI: kanal 90x120 cm,</t>
  </si>
  <si>
    <t xml:space="preserve">Strojni iskop kanala. Iskop se vrši po jedinstvenoj cijeni, bez obzira na kategoriju zemljišta.
</t>
  </si>
  <si>
    <t xml:space="preserve">Siječenje i razbijanje asfalta bez obzira na debljinu, širine prema zahtjevu iz projekta, u stavci je obuhvaćen i odvoz na deponij udaljen do 10 km (ovaj dio iskopa ne ulazi u traženu dubinu kanala). Obračun po m2.
</t>
  </si>
  <si>
    <t>Strojno rezanje asfalta ili betona, bez obzira na debljinu. U jediničnu cijenu je uračunat sav potreban rad. Obračun po m' rezanog asfalta ili betona. U obzir je uzeto dvostruko zarezivanje prije iskopa i prije završnog asfaltiranja.</t>
  </si>
  <si>
    <t>TROŠKOVNIK RADOVA ZA GRADNJU KORIDORA ZA PROLAZ  EK, TK I PLINSKIH INSTALACIJA</t>
  </si>
  <si>
    <t>Iskolčenje trase kabelskih kanalaza EE, TK i plinskih instalacija.</t>
  </si>
  <si>
    <t xml:space="preserve">Dobava i polaganje pijeska 0-4 mm u kanal u sloju 10+20 cm. Obračun po m' ugrađenog pijeska za širine kanala kako slijedi:
-kanal širine 90 cm, 390m
-kanal širine 60 cm, 390m
</t>
  </si>
  <si>
    <t>A.</t>
  </si>
  <si>
    <t>ELEKTRO DIO</t>
  </si>
  <si>
    <t>A1.</t>
  </si>
  <si>
    <t>ELEKTRO MATERIJALA I OPREMA</t>
  </si>
  <si>
    <t>Sve stavke podrazumjevaju dobavu i dopremu na gradilišnu deponiju</t>
  </si>
  <si>
    <r>
      <t>Energetski kabel kao 
tip:NA2XY-0,4x25RM+1,5RE 0,6/1kV    (XP00-A 4x25+1,5 mm</t>
    </r>
    <r>
      <rPr>
        <vertAlign val="superscript"/>
        <sz val="10"/>
        <rFont val="Arial CE"/>
        <charset val="238"/>
      </rPr>
      <t>2</t>
    </r>
    <r>
      <rPr>
        <sz val="10"/>
        <rFont val="Arial CE"/>
        <charset val="238"/>
      </rPr>
      <t>)</t>
    </r>
    <r>
      <rPr>
        <vertAlign val="superscript"/>
        <sz val="10"/>
        <rFont val="Arial CE"/>
        <charset val="238"/>
      </rPr>
      <t xml:space="preserve">
</t>
    </r>
    <r>
      <rPr>
        <sz val="10"/>
        <rFont val="Arial CE"/>
        <charset val="238"/>
      </rPr>
      <t>ili jednakovrijedan sukladno slijedećim karakteristikama:
XLPE izolacija i PVC plaštem, za napon 1kV. 
Vodič: uže od aluminija presjeka 25 mm</t>
    </r>
    <r>
      <rPr>
        <vertAlign val="superscript"/>
        <sz val="10"/>
        <rFont val="Arial CE"/>
        <charset val="238"/>
      </rPr>
      <t>2</t>
    </r>
    <r>
      <rPr>
        <sz val="10"/>
        <rFont val="Arial CE"/>
        <charset val="238"/>
      </rPr>
      <t>.
Izolacija: XLPE masa
Ispuna: brizgana elastomerna ili plastomerna mješavina.
Plašt: PVC masa
Konstrukcija: 4x25+2,5 mm</t>
    </r>
    <r>
      <rPr>
        <vertAlign val="superscript"/>
        <sz val="10"/>
        <rFont val="Arial CE"/>
        <charset val="238"/>
      </rPr>
      <t>2</t>
    </r>
  </si>
  <si>
    <t>a'</t>
  </si>
  <si>
    <t>Traka pocinčana 30x4 mm</t>
  </si>
  <si>
    <t xml:space="preserve">Bitumenska zaštitna masa za potrebu premazivanja podnožja stupa i križne spojnice i ili trake za uzemljenje. </t>
  </si>
  <si>
    <t>A1. ELEKTRO MATERIJALA I OPREMA - UKUPNO</t>
  </si>
  <si>
    <t>A2.</t>
  </si>
  <si>
    <t>ELEKTROMONTAŽNI RADOVI</t>
  </si>
  <si>
    <t>Doprema, postavljanje, centriranje i uklještenje stupova JR h = 8 i 10 m.
Stavka obuhvaća prijevoz i raznošenje po gradilištu, montažu kao i sve pripomoći npr. autodizalicu i sl.</t>
  </si>
  <si>
    <r>
      <t>Polaganje/provlačenje podzemnog kabela NA2XY-0,4x25RM+1,5RE 0,6/1kV                 (XP00-A 4x25+1,5 mm</t>
    </r>
    <r>
      <rPr>
        <vertAlign val="superscript"/>
        <sz val="10"/>
        <rFont val="Arial"/>
        <family val="2"/>
        <charset val="238"/>
      </rPr>
      <t>2</t>
    </r>
    <r>
      <rPr>
        <sz val="10"/>
        <rFont val="Arial"/>
        <family val="2"/>
        <charset val="238"/>
      </rPr>
      <t>)
Stavka obuhvaća prijevoz i raznošenje po gradilištu uzduž trase, polaganje kabela na pripremljenu posteljicu ili provlačenje kroz cijevi.</t>
    </r>
  </si>
  <si>
    <t>Polaganje plastične trake za upozorenje. Traka se polaže na dva nivoa, iznad kabelske posteljice i cca 25 do 30 cm od vrha (prema nacrtu presjeka kabelskog kanala).</t>
  </si>
  <si>
    <t xml:space="preserve">Polaganje pocinčane trake 30x4 mm u kanal s razmatanjem trake i izradom spojeva </t>
  </si>
  <si>
    <t xml:space="preserve">Spajanje uzemljenja na Fe-stupovima, stavka obuhvaća sva dodatna prilagođavanja i dodatno spajanje križnim spojnicama neophodno za pravilno priključenje trake za uzemljenje, otvor na stupu uvijek mora gledati prema prilaznom pločniku </t>
  </si>
  <si>
    <t xml:space="preserve">Montaža priključne pločice  </t>
  </si>
  <si>
    <r>
      <t>Izrada kabelskih završetaka na kabelu XP00 4x25+2,5 mm</t>
    </r>
    <r>
      <rPr>
        <vertAlign val="superscript"/>
        <sz val="10"/>
        <rFont val="Arial"/>
        <family val="2"/>
        <charset val="238"/>
      </rPr>
      <t>2</t>
    </r>
  </si>
  <si>
    <t xml:space="preserve">Ožičenje, doprema i montaža svjetiljke JR,  ožičenje kabelom 3x1,5 mm2, spajanje na razdjelnicu u stupu.
Stavka obuhvaća raznošenje po gradilištu, spajanje i montažu odnosno kompletan rad kao i sve pripomoći npr. autokošara i sl.
</t>
  </si>
  <si>
    <t xml:space="preserve">Označavanje svih kabela unutar rasvjetnog stupa. Stavkom je obuhvaćen komplet kabela u svakom pojedinom rasvjetnom stupu (dva a negdje i tri kabela po stupu) </t>
  </si>
  <si>
    <t>Zaključna ispitivanja i mjerenja s izdavanjem atesta odnosno protokola s rezultatima ispitivanja za: otpor izolacije i vodića, efikasnost zaštite od dodirnog napona, otpor uzemljenja, otpora petlje te za propisana ispitivanja kabela nakon polaganja odnosno popravka</t>
  </si>
  <si>
    <t>A2. ELEKTROMONTAŽNI RADOVI - UKUPNO</t>
  </si>
  <si>
    <t>A. REKAPITULACIJA ELEKTRO DIO</t>
  </si>
  <si>
    <t>A1. ELEKTRO MATERIJAL I OPREMA</t>
  </si>
  <si>
    <t>A2. ELEKTROMONTAŽNI RADOVI</t>
  </si>
  <si>
    <t>A. ELEKTRO DIO - UKUPNO</t>
  </si>
  <si>
    <t>B.</t>
  </si>
  <si>
    <r>
      <t>Iskolčenje</t>
    </r>
    <r>
      <rPr>
        <sz val="10"/>
        <rFont val="Arial"/>
        <family val="2"/>
        <charset val="238"/>
      </rPr>
      <t xml:space="preserve"> trase kabelskog kanala i stupova JR</t>
    </r>
  </si>
  <si>
    <r>
      <t>Upotreba prometnih znakova</t>
    </r>
    <r>
      <rPr>
        <sz val="10"/>
        <rFont val="Arial"/>
        <family val="2"/>
        <charset val="238"/>
      </rPr>
      <t xml:space="preserve"> za vrijeme izvođenja radova prema Prometnom rješenju. Stavka obuhvaća dobavu, montažu i demontažu te najam garniture prometnih znakova</t>
    </r>
  </si>
  <si>
    <t xml:space="preserve">montaža i demontaža </t>
  </si>
  <si>
    <t>najam 1 komplet/dan</t>
  </si>
  <si>
    <t>dan</t>
  </si>
  <si>
    <r>
      <t>Strojno rezanje asfalta ili betona,</t>
    </r>
    <r>
      <rPr>
        <sz val="10"/>
        <rFont val="Arial"/>
        <family val="2"/>
        <charset val="238"/>
      </rPr>
      <t xml:space="preserve"> bez obzira na debljinu. U jediničnu cijenu je uračunat sav potreban rad. Obračun po m' rezanog asfalta ili betona. U obzir je uzeto dvostruko zarezivanje prije iskopa i prije završnog asfaltiranja. 
za prekop 60x120 - 24m x 4 reza = 96 m
</t>
    </r>
  </si>
  <si>
    <r>
      <t>Siječenje i razbijanje asfalta</t>
    </r>
    <r>
      <rPr>
        <sz val="10"/>
        <rFont val="Arial"/>
        <family val="2"/>
        <charset val="238"/>
      </rPr>
      <t xml:space="preserve"> bez obzira na debljinu, širine prema zahtjevu iz projekta, u stavci je obuhvaćen i odvoz na deponij udaljen do 10 km (ovaj dio iskopa ne ulazi u traženu dubinu kanala) Obračun po m2</t>
    </r>
  </si>
  <si>
    <r>
      <t>m</t>
    </r>
    <r>
      <rPr>
        <vertAlign val="superscript"/>
        <sz val="10"/>
        <rFont val="Arial"/>
        <family val="2"/>
        <charset val="238"/>
      </rPr>
      <t>2</t>
    </r>
  </si>
  <si>
    <r>
      <t>Strojni iskop kanala</t>
    </r>
    <r>
      <rPr>
        <sz val="10"/>
        <rFont val="Arial"/>
        <family val="2"/>
        <charset val="238"/>
      </rPr>
      <t>. 
Iskop se vrši po jedinstvenoj cijeni, bez obzira na kategoriju zemljišta.</t>
    </r>
    <r>
      <rPr>
        <b/>
        <sz val="10"/>
        <rFont val="Arial"/>
        <family val="2"/>
        <charset val="238"/>
      </rPr>
      <t/>
    </r>
  </si>
  <si>
    <r>
      <t>m</t>
    </r>
    <r>
      <rPr>
        <vertAlign val="superscript"/>
        <sz val="10"/>
        <rFont val="Arial"/>
        <family val="2"/>
        <charset val="238"/>
      </rPr>
      <t>3</t>
    </r>
  </si>
  <si>
    <r>
      <t>Dobava i polaganje pijeska</t>
    </r>
    <r>
      <rPr>
        <sz val="10"/>
        <rFont val="Arial"/>
        <family val="2"/>
        <charset val="238"/>
      </rPr>
      <t xml:space="preserve"> 0-4 mm u kanal, u sloju 10+15 cm. Obračun po m</t>
    </r>
    <r>
      <rPr>
        <vertAlign val="superscript"/>
        <sz val="10"/>
        <rFont val="Arial"/>
        <family val="2"/>
        <charset val="238"/>
      </rPr>
      <t>3</t>
    </r>
    <r>
      <rPr>
        <sz val="10"/>
        <rFont val="Arial"/>
        <family val="2"/>
        <charset val="238"/>
      </rPr>
      <t xml:space="preserve"> ugrađenog pijeska, za širine kanala kako slijedi:</t>
    </r>
  </si>
  <si>
    <r>
      <t>Dobava i postavljanje savitljivih dvoslojnih korugiranih PEHD cijevi</t>
    </r>
    <r>
      <rPr>
        <sz val="10"/>
        <rFont val="Arial"/>
        <family val="2"/>
        <charset val="238"/>
      </rPr>
      <t xml:space="preserve"> (vanjska rebrasta, unutarnja glatka), odgovarajućeg vanjskog promjera. Otpornost na gnječenje treba iznositi minimalno 450 N s deformacijom promjera do 5%. U cijenu uključiti odstojnike između više cijevi kao i brtvene čepove na krajevima cijevi.
</t>
    </r>
  </si>
  <si>
    <r>
      <t>cijevi</t>
    </r>
    <r>
      <rPr>
        <sz val="10"/>
        <rFont val="Symbol"/>
        <family val="1"/>
        <charset val="2"/>
      </rPr>
      <t xml:space="preserve"> F</t>
    </r>
    <r>
      <rPr>
        <sz val="10"/>
        <rFont val="Arial"/>
        <family val="2"/>
        <charset val="238"/>
      </rPr>
      <t xml:space="preserve"> 110 mm</t>
    </r>
  </si>
  <si>
    <r>
      <t xml:space="preserve">Zatrpavanje kanala sitnim materijalom iz iskopa </t>
    </r>
    <r>
      <rPr>
        <sz val="10"/>
        <rFont val="Arial"/>
        <family val="2"/>
        <charset val="238"/>
      </rPr>
      <t>u slojevima sa strojnim nabijanjem i ispitivanje zbijenosti. Tražena zbijenost Me=80 MN/m2. Zatrpavanje se vrši u slojevima.</t>
    </r>
  </si>
  <si>
    <r>
      <t>Zatrpavanje kanala sitnim materijalom iz iskopa</t>
    </r>
    <r>
      <rPr>
        <sz val="10"/>
        <rFont val="Arial"/>
        <family val="2"/>
        <charset val="238"/>
      </rPr>
      <t xml:space="preserve"> u slojevima sa strojnim nabijanjem i ispitivanje zbijenosti. Tražena zbijenost Me=40 MN/m2. Zatrpavanje se vrši u slojevima zbog postave pocinčane trake i trake upozorenja</t>
    </r>
    <r>
      <rPr>
        <b/>
        <sz val="10"/>
        <rFont val="Arial"/>
        <family val="2"/>
        <charset val="238"/>
      </rPr>
      <t>.</t>
    </r>
  </si>
  <si>
    <r>
      <t xml:space="preserve">Zatrpavanje kanala na zelenim površinama sa završnim slojem zemlje </t>
    </r>
    <r>
      <rPr>
        <sz val="10"/>
        <rFont val="Arial"/>
        <family val="2"/>
        <charset val="238"/>
      </rPr>
      <t xml:space="preserve">sa strojnim nabijanjem i ispitivanje zbijenosti. Tražena zbijenost Me=40 MN/m2. </t>
    </r>
  </si>
  <si>
    <r>
      <t xml:space="preserve">Dobava i ugradnja betona oko cijevi na prijelazu prometnice, </t>
    </r>
    <r>
      <rPr>
        <sz val="10"/>
        <rFont val="Arial"/>
        <family val="2"/>
        <charset val="238"/>
      </rPr>
      <t>s ručnim prijenosom do 10 m. 
beton C 8/10</t>
    </r>
  </si>
  <si>
    <r>
      <t xml:space="preserve">Dobava i ugradnja zamjenskog materijala (šljunka) za izvođenje nosivog tamponskog sloja ispod asfalta na prijelazu prometnice </t>
    </r>
    <r>
      <rPr>
        <sz val="10"/>
        <rFont val="Arial"/>
        <family val="2"/>
        <charset val="238"/>
      </rPr>
      <t xml:space="preserve">sa strojnim nabijanjem i ispitivanje zbijenosti. Tražena zbijenost Me=80-100 MN/m2. </t>
    </r>
  </si>
  <si>
    <t>B. GRAĐEVINSKI DIO - UKUPNO</t>
  </si>
  <si>
    <t xml:space="preserve">R E K A P I T U L A C I J A </t>
  </si>
  <si>
    <t>U  K  U  P  N  O</t>
  </si>
  <si>
    <t>PDV 25%</t>
  </si>
  <si>
    <t>S  V  E     U  K  U  P  N  O</t>
  </si>
  <si>
    <t>Izrada geodetskog elaborata izvedenog stanja.
Stavka obuhvaća izradu tehničke dokumentacije, s geodetskom snimkom izvedenih radova, geodetskim i tehničkim elementima za kompletnu građevinu i njene dijelove; ishođenjem svih potrebnih suglasnosti mjerodavnih institucija; pribavljanje izjava ovlaštenog geodete; svu pripremu za ishodovanje uporabne dozvole te svim ostalim radnjama i postupcima potrebnim za uris u katastar svih dijelova građevine u pripadajuće katastre.</t>
  </si>
  <si>
    <t>-cesta</t>
  </si>
  <si>
    <t>6.1.1.</t>
  </si>
  <si>
    <t>6.1.3.</t>
  </si>
  <si>
    <t>6.1.4.</t>
  </si>
  <si>
    <t>6.2.1.</t>
  </si>
  <si>
    <t>6.2.2.</t>
  </si>
  <si>
    <t>6.2.3.</t>
  </si>
  <si>
    <t>6.2.4.</t>
  </si>
  <si>
    <t>6.2.5.</t>
  </si>
  <si>
    <t xml:space="preserve">UKUPNO ZA RADOVE GRADNJE KANALIZACIJE: </t>
  </si>
  <si>
    <t xml:space="preserve">UKUPNO ZA RADOVE GRADNJE VODOVODA: </t>
  </si>
  <si>
    <t>KORIDORI ZA PROLAZ  EK I PLINSKIH INSTALACIJA</t>
  </si>
  <si>
    <t xml:space="preserve">UKUPNO ZA KORIDORE ZA PROLAZ  EK I PLINSKIH INSTALACIJA: </t>
  </si>
  <si>
    <t>JAVNA RASVJETA</t>
  </si>
  <si>
    <t xml:space="preserve">UKUPNO JAVNA RASVJETA: </t>
  </si>
  <si>
    <t>6.1.2.</t>
  </si>
  <si>
    <r>
      <t>Strojni površinski iskop humusa debljine sloja 10 cm, s guranjem na udaljenost od 40 m. Materijal privremeno odložiti na deponij gradilišta, radi razastiranja nakon izvedbe radova i sve potrebno za dovršenje stavke. U stavku je uključen iskop materijala, utovar i prijevoz na deponiju, te troškovi deponiranja. Obračun po m</t>
    </r>
    <r>
      <rPr>
        <vertAlign val="superscript"/>
        <sz val="11"/>
        <rFont val="Trebuchet MS"/>
        <family val="2"/>
      </rPr>
      <t>3</t>
    </r>
    <r>
      <rPr>
        <sz val="11"/>
        <rFont val="Trebuchet MS"/>
        <family val="2"/>
      </rPr>
      <t xml:space="preserve"> stvarno iskopane zemlje debljine 10cm.</t>
    </r>
  </si>
  <si>
    <t>-prometnica</t>
  </si>
  <si>
    <t xml:space="preserve">Široki iskop (bez obzira na kategoriju materijala) </t>
  </si>
  <si>
    <r>
      <t xml:space="preserve">Zamjena sloja slabog temeljnog tla boljim materijalom. Dubina zamjene prema projektu ili prema odredbi nadzornog inženjera. Rad uključuje: iskop sloja slabog materijala u temeljnom tlu s odvozom na odlagalište, ugradnju zamjenskog materijala, prijevoz, iskop zamjenskog materijala, izrada nasipa, uređenje površine, odvoz na deponiju, utovar i sve potrebne radnje za dovršenje stavke. 
</t>
    </r>
    <r>
      <rPr>
        <b/>
        <sz val="11"/>
        <rFont val="Trebuchet MS"/>
        <family val="2"/>
        <charset val="238"/>
      </rPr>
      <t>Nabava novog materijala nije uračunata zbog viška iskopa materijala.</t>
    </r>
    <r>
      <rPr>
        <sz val="11"/>
        <rFont val="Trebuchet MS"/>
        <family val="2"/>
        <charset val="238"/>
      </rPr>
      <t xml:space="preserve">
Obračun po m3 zamjenjenog sloja temeljnog tla u zbijenom stanju, nakon ovjere nadzornog inženjera.</t>
    </r>
  </si>
  <si>
    <t xml:space="preserve">Iskop površinskog humusnog sloja debljine 10 cm </t>
  </si>
  <si>
    <t>Materijal iz iskopa odmah utovariti u vozilo i odvesti na gradilišnu deponiju koju osigurava izvoditelj neovisno o udaljenosti, načinu utovara, načinu transporta i vrsti prijevoznog sredstva, što je uključeno u cijenu stavke.</t>
  </si>
  <si>
    <t>Utovar na vozilo i odvoz materijala iz iskopa, preostalog nakon svih zatrpavanja na konačno odlagalište koje osigurava Izvoditelj bez obzira na udaljenost, način utovara, način transporta i vrstu prijevoznog sredstva.</t>
  </si>
  <si>
    <r>
      <t xml:space="preserve">Profil cjevovoda – unutarnji promjer: </t>
    </r>
    <r>
      <rPr>
        <u/>
        <sz val="10"/>
        <rFont val="Trebuchet MS"/>
        <family val="2"/>
      </rPr>
      <t>80, 150, 200 i 300 mm</t>
    </r>
  </si>
  <si>
    <r>
      <t xml:space="preserve">Dužina cjevovoda: </t>
    </r>
    <r>
      <rPr>
        <u/>
        <sz val="10"/>
        <rFont val="Trebuchet MS"/>
        <family val="2"/>
      </rPr>
      <t xml:space="preserve">12,0+12,0+336,0+336,0 = 696,0 m </t>
    </r>
  </si>
  <si>
    <r>
      <t xml:space="preserve">Volumen cjevovoda: </t>
    </r>
    <r>
      <rPr>
        <u/>
        <sz val="10"/>
        <rFont val="Trebuchet MS"/>
        <family val="2"/>
      </rPr>
      <t>34.578,65 m³</t>
    </r>
  </si>
  <si>
    <r>
      <t xml:space="preserve">Potrebna količina NaOCl:  </t>
    </r>
    <r>
      <rPr>
        <u/>
        <sz val="10"/>
        <rFont val="Trebuchet MS"/>
        <family val="2"/>
      </rPr>
      <t>12,45 L</t>
    </r>
    <r>
      <rPr>
        <sz val="10"/>
        <rFont val="Trebuchet MS"/>
        <family val="2"/>
        <charset val="238"/>
      </rPr>
      <t xml:space="preserve">     14%-tne otopine </t>
    </r>
  </si>
  <si>
    <t xml:space="preserve">Puna jednostruka razdjelna crta, širine 10cm.  </t>
  </si>
  <si>
    <t xml:space="preserve">Isprekidana jednostruka razdjelna crta, širine 10cm.  </t>
  </si>
  <si>
    <t>Uklanjanje grmlja i drveća. Rad obuhvaća sječenje šiblja i stabala svih dimenzija, odsijecanje granja, rezanje stabala i debelih grana na dužine pogodne za prijevoz, vađenje korijenja, šiblja i panjeva, zatim odnošenje šiblja, granja, trupaca i panjeva izvan profila ceste i odvoz na odlagalište. U cijenu ulazi sav potreban rad i materijal za izvršenje ove stavke.</t>
  </si>
  <si>
    <r>
      <t xml:space="preserve">U svim stavkama koje uključuju odvoz viška materijala na odlagalište, jedinične cijene moraju uključivati sve  troškove deponiranja, </t>
    </r>
    <r>
      <rPr>
        <b/>
        <sz val="10"/>
        <rFont val="Trebuchet MS"/>
        <family val="2"/>
        <charset val="238"/>
      </rPr>
      <t>uključujući obavezu izvođača da pronađe odlagalište.</t>
    </r>
  </si>
  <si>
    <r>
      <rPr>
        <b/>
        <sz val="10"/>
        <rFont val="Trebuchet MS"/>
        <family val="2"/>
        <charset val="238"/>
      </rPr>
      <t xml:space="preserve">Troškove organiziranja deponija gradilišta, privremenog i stalnog, obveza je izvođača radova. </t>
    </r>
    <r>
      <rPr>
        <sz val="10"/>
        <rFont val="Trebuchet MS"/>
        <family val="2"/>
        <charset val="238"/>
      </rPr>
      <t xml:space="preserve">Smještaj i lokaciju deponije te troškove organiziranja i sanacije iste potrebno je dogovoriti Izvođač s lokalnom upravom, pri čemu mu pomoć može pružiti Investitor. Po završetku radova potrebno je izvršiti sanaciju deponije. </t>
    </r>
  </si>
  <si>
    <t>Predati kao digitalnu snimku u .dwg ili jednakovrijednom formatu na CD-u uz tri primjerka uvezanog elaborata.</t>
  </si>
  <si>
    <t>Predati kao digitalnu snimku u .dwg ili jednakovrijednom formatu na CD-u uz dva primjerka uvezanog elaborata.</t>
  </si>
  <si>
    <t>Zbijenost podloge min. 10 MPa.</t>
  </si>
  <si>
    <r>
      <t>Obračun po m</t>
    </r>
    <r>
      <rPr>
        <vertAlign val="superscript"/>
        <sz val="10"/>
        <rFont val="Trebuchet MS"/>
        <family val="2"/>
        <charset val="238"/>
      </rPr>
      <t>3</t>
    </r>
    <r>
      <rPr>
        <sz val="10"/>
        <rFont val="Trebuchet MS"/>
        <family val="2"/>
        <charset val="238"/>
      </rPr>
      <t xml:space="preserve"> iskopanog materijala (asfalta i tampona).</t>
    </r>
  </si>
  <si>
    <r>
      <t xml:space="preserve">Izvedba slivnika od termoplastičnih cijevi </t>
    </r>
    <r>
      <rPr>
        <sz val="11"/>
        <rFont val="Symbol"/>
        <family val="1"/>
        <charset val="2"/>
      </rPr>
      <t>f</t>
    </r>
    <r>
      <rPr>
        <sz val="10"/>
        <rFont val="Times New Roman CE"/>
        <family val="1"/>
        <charset val="238"/>
      </rPr>
      <t xml:space="preserve"> </t>
    </r>
    <r>
      <rPr>
        <sz val="10"/>
        <rFont val="Trebuchet MS"/>
        <family val="2"/>
        <charset val="238"/>
      </rPr>
      <t>500 mm, koji se polažu u betonski temelj debljine d=15 cm  i oblažu slojem betona također debljine 15 cm, sve u C16/20. Dubina taložnice 80 cm, prosječne svijetle visine h=2,0 m. Slivnik mora biti potpuno vodonepropusan u oba smjera, beton C16/20, s dodatkom sredstva za povećanje vodonepropusnosti .</t>
    </r>
  </si>
  <si>
    <t xml:space="preserve">Dobava i doprema materijala te izrada zaštitne betonske obloge cjevovoda na plitko položenim dionicama te na mjestima križanja s ostalim cjevovodima, u svemu prema detalju iz projekta. </t>
  </si>
  <si>
    <r>
      <t xml:space="preserve">Dobava, prijevoz, isporuka i istovar na deponiju gradilišta </t>
    </r>
    <r>
      <rPr>
        <b/>
        <sz val="10"/>
        <rFont val="Trebuchet MS"/>
        <family val="2"/>
        <charset val="238"/>
      </rPr>
      <t>kanalizacijskih cijevi od termoplastičnih materijala, prema normi:</t>
    </r>
  </si>
  <si>
    <t>Obuhvaćeni su svi potrebni radovi, materijali, sredstva i svi troškovi vlasnika instalacija za njihovo osiguranje.</t>
  </si>
  <si>
    <t>DN150mm, NP10bara, L=210mm</t>
  </si>
  <si>
    <t>DN80mm, NP10bara, L=180mm</t>
  </si>
  <si>
    <t>DN 80mm, NP10bara, L=180mm</t>
  </si>
  <si>
    <t>DN80mm, NP10bara, Rd=1,0m, H=780mm</t>
  </si>
  <si>
    <t>OV - automatski usisno-odzračni ventil DN80</t>
  </si>
  <si>
    <t>FFG - spojni komad s prirubnicama</t>
  </si>
  <si>
    <t>DN300mm, L=1000mm</t>
  </si>
  <si>
    <t>DN300mm, L=400mm</t>
  </si>
  <si>
    <t>DN200mm, L=800mm</t>
  </si>
  <si>
    <t>DN150mm, L=600mm</t>
  </si>
  <si>
    <t>DN80mm, L=800mm</t>
  </si>
  <si>
    <t>DN80mm, L=600mm</t>
  </si>
  <si>
    <t>DN80mm, L=300mm</t>
  </si>
  <si>
    <t>DN80mm, L=200mm</t>
  </si>
  <si>
    <t>EU - spojni komad s kolčakom i prirubnicom</t>
  </si>
  <si>
    <t>DN300mm, L=150mm</t>
  </si>
  <si>
    <t>DN200mm, L=140mm</t>
  </si>
  <si>
    <t>DN150mm, L=135mm</t>
  </si>
  <si>
    <t>DN80mm, L=130mm</t>
  </si>
  <si>
    <t>X - završnik za prirubnicu</t>
  </si>
  <si>
    <t>DN300mm</t>
  </si>
  <si>
    <t>DN200mm</t>
  </si>
  <si>
    <t>DN150mm</t>
  </si>
  <si>
    <t>DN80mm</t>
  </si>
  <si>
    <t>MMK-11º - lučni komad s dvostrukim tyton kolčakom</t>
  </si>
  <si>
    <t xml:space="preserve">N-90º - lučni komad sa stopalom, </t>
  </si>
  <si>
    <t>DN80mm,  b=165mm</t>
  </si>
  <si>
    <t>MMA - odcjepni komad s tyton kolčacima i prirubnicom</t>
  </si>
  <si>
    <t>DN200/80mm</t>
  </si>
  <si>
    <t>DN300/80mm</t>
  </si>
  <si>
    <t>MMB - odcjepni komad s tyton kolčacima</t>
  </si>
  <si>
    <t>DN200/150mm</t>
  </si>
  <si>
    <t>T - odcjepni komad s prirubnicama</t>
  </si>
  <si>
    <t>DN300/150mm, L=800/326mm</t>
  </si>
  <si>
    <t>DN300/80mm, L=800/290mm</t>
  </si>
  <si>
    <t>DN200/80mm, L=520/235mm</t>
  </si>
  <si>
    <t>DN150/150mm, L=440/220mm</t>
  </si>
  <si>
    <t>DN80/80mm, L=330/165mm</t>
  </si>
  <si>
    <t>Q - Lučni komad 1/4 s prirubnicama</t>
  </si>
  <si>
    <t>DN80mm, b=165mm</t>
  </si>
  <si>
    <t>FFR - reducirani komad s prirubnicama</t>
  </si>
  <si>
    <t>DN150/80mm, L=200mm</t>
  </si>
  <si>
    <r>
      <t xml:space="preserve">Cijenom stavke obuhvaćeni su svi potrebni radovi, materijali, pomagala, transporti, uključujući i potrebnu količinu vode koju je potrebno previdjeti zajedno sa hidrantskim priključkom i vodomjerom za kompletno ispitivanje sve do konačne uspješnosti.          
Sva višekratna ispitivanja na jednoj dionici neće se posebno priznavati, već svako drugo i daljnje ispitivanje na istoj dionici ide na teret Izvođača. 
</t>
    </r>
    <r>
      <rPr>
        <sz val="10"/>
        <rFont val="Trebuchet MS"/>
        <family val="2"/>
        <charset val="238"/>
      </rPr>
      <t xml:space="preserve">Obračun po 1 m' uspješno ispitanog cjevovoda. </t>
    </r>
  </si>
  <si>
    <r>
      <t>Izrada donjeg nosivog sloja - podloge kolničke konstrukcije od mehanički stabiliziranog drobljenog kamena granulacije od 0-64 mm, Sz = 100%, u zbijenom stanju. Izrada ovog sloja vrši se nakon pregleda ravnosti posteljice i propisane zbijenosti projektiranih nagiba i pravilno izvedene odvodnje. Materijal za izradu sloja je drobljeni kameni materijal, mora biti čist, postojan na atmosferilije bez dodatka zemlje. Minimalna zbijenost ispituje se prema O.T.U. 5-01. Cijenom obuhvaćen sav materijal, prijevoz, razastiranje i strojno zbijanje te potrebna ispitivanja i sve potrebne radnje za dovršenje stavke. Obračun po m</t>
    </r>
    <r>
      <rPr>
        <vertAlign val="superscript"/>
        <sz val="11"/>
        <rFont val="Trebuchet MS"/>
        <family val="2"/>
      </rPr>
      <t xml:space="preserve">3 </t>
    </r>
    <r>
      <rPr>
        <sz val="11"/>
        <rFont val="Trebuchet MS"/>
        <family val="2"/>
      </rPr>
      <t>izvedenog nosivog sloja, u zbijenom stanju.</t>
    </r>
  </si>
  <si>
    <t>Obračun količina se  vrši prema dimenzijama i linijama iz projekta. Količine za svaku stavku rada, mjere se  u neto  iznosu u skladu  s Općim tehničkim uvjetima za radove na cestama (OTU). OTU se mogu besplatno preuzeti sa adrese:                                                                                   https://hrvatske-ceste.hr/hr/pages/information_and_documents/documents/44-opci-tehnicki-uvjeti-za-radove-na-cestama .</t>
  </si>
  <si>
    <t>Potrebno je demontirati postojeća revizijska okna PEHD DN 800 na mjestu priključka kolektora na postojeću sanitarnu i oborinsku kanalizaciju na čijim mjestima će se izgraditi nova betonska revizijska okna. Postojeća okna će se odnjeti na skladište Investitora, a postojeći poklopci će se odnjeti na deponiju gradilišta te ponovno ugraditi u nova betonska okna.</t>
  </si>
  <si>
    <t>Potrebno je demontirati postojeća revizijska okna PEHD DN 1000 na mjestu priključka kolektora na postojeću sanitarnu i oborinsku kanalizaciju na čijim mjestima će se izgraditi nova betonska revizijska okna. Postojeća okna će se odnjeti na skladište Investitora, a postojeći poklopci će se odnjeti na deponiju gradilišta te ponovno ugraditi u nova betonska okna.</t>
  </si>
  <si>
    <t>SANITARNA KANALIZACIJA</t>
  </si>
  <si>
    <t>OBORINSKA KANALIZACIJA</t>
  </si>
  <si>
    <t>6.1</t>
  </si>
  <si>
    <t>10.A.</t>
  </si>
  <si>
    <t>10.1.</t>
  </si>
  <si>
    <t>10.2.</t>
  </si>
  <si>
    <t>10.3.</t>
  </si>
  <si>
    <t>10.4.</t>
  </si>
  <si>
    <t>10.5.</t>
  </si>
  <si>
    <t>10.6.</t>
  </si>
  <si>
    <t>10.7.</t>
  </si>
  <si>
    <t>10.8.</t>
  </si>
  <si>
    <t>10.9.</t>
  </si>
  <si>
    <t>10.10.</t>
  </si>
  <si>
    <t>10.11.</t>
  </si>
  <si>
    <t>10.12.</t>
  </si>
  <si>
    <t>10.13.</t>
  </si>
  <si>
    <t>10.14.</t>
  </si>
  <si>
    <t>10.15.</t>
  </si>
  <si>
    <t>10.16.</t>
  </si>
  <si>
    <t>REKAPITULACIJA OBORINSKA KANALIZACIJA</t>
  </si>
  <si>
    <t>REKAPITULACIJA SANITARNA KANALIZACIJA</t>
  </si>
  <si>
    <t>UKUPNO SANITARNA KANALIZACIJA:</t>
  </si>
  <si>
    <t>UKUPNO OBORINSKA KANALIZACIJA:</t>
  </si>
  <si>
    <t>Beton ugrađivati pomoću pervibratora, a pripremiti ga i njegovati prema HRN EN 13670 ili jednakovrijedno.</t>
  </si>
  <si>
    <t>Habajući sloj AC8surf ili jednakovrijedno,     d=3cm</t>
  </si>
  <si>
    <t>Habajući sloj AC11surf ili jednakovrijedno,   d=4cm</t>
  </si>
  <si>
    <t xml:space="preserve">Nosivi sloj AC32base ili jednakovrijedno,    d=8cm </t>
  </si>
  <si>
    <t>Dobava, prijevoz, isporuka i istovar na deponiju gradilišta lijevanoželjeznih kanalizacijskih poklopaca.</t>
  </si>
  <si>
    <r>
      <t xml:space="preserve">Poklopac sa okvirom se sastoji od kvadratnog okvira s okruglim poklopcem svjetlog otvora </t>
    </r>
    <r>
      <rPr>
        <sz val="10"/>
        <rFont val="Symbol"/>
        <family val="1"/>
        <charset val="2"/>
      </rPr>
      <t>f</t>
    </r>
    <r>
      <rPr>
        <sz val="10"/>
        <rFont val="Trebuchet MS"/>
        <family val="2"/>
        <charset val="238"/>
      </rPr>
      <t>600 mm.</t>
    </r>
  </si>
  <si>
    <t>Poklopac mora zadovoljavati Hrvatske norme i klasu D400, prema HRN EN124 ili jednakovrijedno.</t>
  </si>
  <si>
    <t>Na poklopcu mora biti naziv KANALIZACIJA, a format natpisa mora biti izveden u dogovoru s KD "Vodovod i kanalizacija" d.o.o. Rijeka.</t>
  </si>
  <si>
    <t>Okvir poklopca izrađen je tako da se prilikom ugradnje prekriva završnim slojem asfalta, betona i sl. (nakon ugradnje kompletnog poklopca sa okvirom na cesti je vidljiv samo kružni rub okvira i poklopac).</t>
  </si>
  <si>
    <t>Ležište poklopca na okviru mora biti izrađeno od umjetne mase (alastomera) tako da poklopac potpuno naliježe na okvir, bez mogućnosti pomaka i lupanja kada prolazi vozilo.</t>
  </si>
  <si>
    <t>Poklopac je sa šarkama povezan sa okvirom, a visina okvira je minimalno 100 mm. Osim toga poklopac mora biti opremljen sustavom samozabravljivanja čime se onemogućuje otvaranje tj. izlijetanje poklopca.</t>
  </si>
  <si>
    <t>Ponuditelj je dužan priložiti potvrdu o sukladnosti izdanu od ovlaštene kuće u RH.</t>
  </si>
  <si>
    <t>Obračun po 1 dobavljenom poklopcu sa pripadajućim okvirom.</t>
  </si>
  <si>
    <r>
      <t xml:space="preserve">Poklopac svijetlog otvora </t>
    </r>
    <r>
      <rPr>
        <sz val="10"/>
        <rFont val="Symbol"/>
        <family val="1"/>
        <charset val="2"/>
      </rPr>
      <t>f</t>
    </r>
    <r>
      <rPr>
        <sz val="10"/>
        <rFont val="Trebuchet MS"/>
        <family val="2"/>
        <charset val="238"/>
      </rPr>
      <t>600 mm, klase D400. bez ventilacijskih otvora</t>
    </r>
  </si>
  <si>
    <r>
      <t xml:space="preserve">Poklopac svijetlog otvora </t>
    </r>
    <r>
      <rPr>
        <sz val="10"/>
        <rFont val="Symbol"/>
        <family val="1"/>
        <charset val="2"/>
      </rPr>
      <t>f</t>
    </r>
    <r>
      <rPr>
        <sz val="10"/>
        <rFont val="Trebuchet MS"/>
        <family val="2"/>
        <charset val="238"/>
      </rPr>
      <t>600 mm, klase D400. sa ventilacijskim otvorima</t>
    </r>
  </si>
  <si>
    <t>NAPOMENA:</t>
  </si>
  <si>
    <t>Cijene koje se odnose na materijal i opremu u sebi trebaju sadržavati:</t>
  </si>
  <si>
    <t>* vrijednost opreme i materijalas troškovima transporta i osiguranja do gradilišne deponije</t>
  </si>
  <si>
    <t>* cijena obuhvaća i sav potreni spojni, brtveni i ostali materijal za postavljanje pojedine opreme i materijala u položaj za upotrebu i ispravno funkcioniranje</t>
  </si>
  <si>
    <t>* certifikate za materijal i opremu, te priručnike za montažu opreme, održavanje i servisiranje (na jeziku zemlje proizvođača opreme i prijevod na hrvatski jezik)</t>
  </si>
  <si>
    <t>Od dobave materijala na gradilišnu deponiju do ugradnje potrebno je sav materijal ispravno skladištiti u skladu s uputama Proizvođača.</t>
  </si>
  <si>
    <t>Cijevi i spojni materijal dobaviti prema uputama proizvođača, a radi eventualnog oštećenja, te krojenja cijevi dobavljeno je 5% više cijevi. Brtva za naglavni spoj od EPDM-a, za max. Pritisak 40 bara. Za zaštitu spojeva dobaviti odgovarajući omot.</t>
  </si>
  <si>
    <t>Jediničnom cijenom obuhvaćen je i sav potreban spojni i brtveni materijal, što uključuje nabavu i dopremu brtve, kao i mast za podmazivanje, te potreba nalat za montažu.</t>
  </si>
  <si>
    <t>U jediničnoj cijeni stavke obuhvaćeni su svi potrebni materijali, radovi, pomoćna sredstva i transporti potrebni za izvršenje stavke.</t>
  </si>
  <si>
    <t>Obračun po 1 m' dobavljene cijevi.</t>
  </si>
  <si>
    <t>Dobava, doprema, isporuka i istovar na deponiju gradilišta, vodovodnih cijevi od nodularnog lijeva (duktil) sukladno standardima HRN EN 545:2010 ili jednakovrijedno. Cijevi se proizvode s naglavkom i spajaju tyton spojem prema DIN 28603 ili jednakovrijedno uključujući tyton brtvu od EPDM-a, za radni pritisak do max. 40 bara.</t>
  </si>
  <si>
    <t>Dobava, prijevoz, isporuka i istovar na deponiju gradilišta vodovodnih armatura za NP 10 i 16 bara od duktil nodularnog lijeva, GGG prema normama HRN EN 545:2010 ili jednakovrijedno, HRN EN 1074 ili jednakovrijedno, HRN EN 558-1 ili jednakovrijedno. Uz armature s prirubnicama dobaviti potreban broj vijaka s maticom i podloškama i armirane brtve za spoj, sve prema normi HRN EN 1092-2:2001 ili jednakovrijedno.</t>
  </si>
  <si>
    <t>Nadzemni protupožarni hidrant duktil, u crvenoj boji, s prirubnicom.</t>
  </si>
  <si>
    <t>Namjena: Pitka voda</t>
  </si>
  <si>
    <t>Ugradna duljina 2220 mm</t>
  </si>
  <si>
    <t>Ugradbena mjera dubine ugradnje Rd=1,25 m</t>
  </si>
  <si>
    <t>Težina oko 77 kg</t>
  </si>
  <si>
    <t>Na stupu hidranta trebaju biti ugrađene tri (3) spojnice:</t>
  </si>
  <si>
    <t>Hidrant treba biti sa prirubničkom spojnicom prema HRN EN 1092-2 (DIN 2501) ili jednakovrijedno</t>
  </si>
  <si>
    <t>Hidrant treba biti lomljive izvedbe u svom gornjem dijelu.</t>
  </si>
  <si>
    <t>Hidrant treba biti opremljen s automatskim ispustom vode iz nadzemnog tijela hidranta. Ponuditelj može ponuditi samo jednakovrijedan proizvod.</t>
  </si>
  <si>
    <t>Montaža cijevi i fazonskih komada od duktil nodularnog lijeva tyton i spojem. Prethodno cijev postaviti na pješčanu posteljicu i poravnati u horizontalnom i vertikalnom smjeru. Prije umetanja i brtvi u žljebove naglavka, potrebno je iste očistiti od eventualnih nečistoća i premazati, a tek onda montirati brtvu.</t>
  </si>
  <si>
    <t>Priprema za dezinfekciju sukladno Uputama za dezinfekciju koje su dane u troškovniku.</t>
  </si>
  <si>
    <t>Cijenom stavke su obuhvaćeni svi potrebni radovi i materijali (spoj vatrogasnog crijeva, te mogućnost spoja hidrantskog nastavka od 2" za ulaz i izlaz), pomagala i transporti za kompletnu izvedbu rada.</t>
  </si>
  <si>
    <t>Ukupna dužina cjevovoda za dezinfekciju, zajedno sa spojnim vodovima za kućne priključke.</t>
  </si>
  <si>
    <t>Uključeno je transport od deponije gradilišta do mjesta ugradnje, spuštanje na pripremljenu posteljicu ili podlogu, poravnanje po pravcu i niveleti uz kontrolu geodetskim instrumentom, svi potrebni pomoćni radovi, maziva, postavljanje komada koji se spajaju u položaj montaže, pomoćna sredstva (pomoćne skele, podupore, ručne dizalice, pridržavanja i sl.).</t>
  </si>
  <si>
    <t>Kontrolno snimanje izvedenog kolektora.</t>
  </si>
  <si>
    <t xml:space="preserve">Prilikom kontrole/snimanja, cjevovod i okna moraju biti čista, te ukoliko se prilikom snimanja uoči da u cjevovodu ima materijala,  snimanje treba ponoviti nakon što se cjevovod očisti, sve kako bi se sva eventualna oštećenja, deformacije i neispravnosti na izvedenom cjevovodu mogle uočiti snimanjem i evidentirati izvješćem. </t>
  </si>
  <si>
    <t>CCTV inspekcija ne smije se vršiti brzinom većom od 15cm/s. Minimalna rezolucija snimke CCTV inspekcije mora biti 768x576 pixela. Robot kamera kojom se vrši CCTV inspekcija mora posjedovati pan&amp;tilt opciju za mjerenje stvarnog pada kanala. Stvarni pad kanala za svaku dionicu/sekciju kolektora mora biti sastavni dio izvještaja.</t>
  </si>
  <si>
    <t xml:space="preserve">Kontrola ispravnosti strukturalne stabilnosti i osiguranja funkcionalnosti koja se mora dokazati CCTV inspekcijom sukladno normi. Uvjeti za sustave odvodnje izvan zgrada-2.dio: Sustav kodiranja optičkog nadzora HRN EN 13508-2/AC ili jednakovrijedno, sve u skladu sa Pravilnikom o tehničkim zahtjevima za građevine odvodnje, otpadnih voda, kao i rokovima obvezne kontrole ispravnosti građevina odvodnje i pročišćavanja otpadnih voda (N.N. 03/11). </t>
  </si>
  <si>
    <t>Ovo kontrolno snimanje izvedenog kolektora CCTV inspekcijom kao kontrola ispravnosti strukturalne stabilnosti i osiguranja funkcionalnosti za cjevovode sa slobodnimvodnim licem (uključujući i okna i inspekcijske otvore) koje mora izvršiti izvođač sukladno zakonskoj regulativi, uz napravljenu analizu od strane nadzornog inženjera tog snimanja i njegove potvrde da je izgrađen cjevovod ispavan, je uvjet za tehnički pregled i primopredaju na upravljanje i održavanje KD Vodovodu i kanalizacija d.o.o. Rijeka. CCTV inspekcija, odnosno snimanje kolektora robot–kamerom mora se vršiti nakon polaganja i zatrpavanja, a prije asfaltiranja dionice. Osim glavnog kolektora kontrolu ispravnosti, odnosno snimanje treba izvršiti i na izvedenim pripremama za kućne priključke.</t>
  </si>
  <si>
    <t xml:space="preserve">Izvješće CCTV inspekcije se mora proanalizirati i pregledati zajedno sa nadzornim inžinjerom i ako postoje nepravilnosti koje je potrebno sanirati, odnosno ako su izvješćem evidentirani kodovi prema normi HRN EN 13508-2/AC ili jednakovrijedno koji opisuju neispravnosti po uvjetu vodonepropusnosti, strukturalne stabilnosti ili osiguranja funkcionalnosti koje treba sanirati, Izvođač je dužan sanirati te nepravilnosti u cilju postizanja kvalitete ispravnosti izvedenog cjevovoda po sva tri uvjeta. </t>
  </si>
  <si>
    <t>Po izvršenoj sanaciji potrebno je  ispravnost saniranog cjevovoda dokazati ponovnom CCTV inspekcijom i izvješćem prema normi HRN EN 13508-2/AC ili jednakovrijedno. Sva te višekratne CCTV inspekcije/snimanja robot-kamerom sa izradom izvješća neće se posebno obračunavati, već svako drugo i daljnje snimanje kao i izrada izvješća ide na teret Izvođača radova.</t>
  </si>
  <si>
    <t>Jedinična cijena stavke uključuje sav potreban rad, opremu i pomoćna sredstva za izvedbu opisanog rada i završno izvješće predano u najmanje 3 primjeraka i na CD-u, izdano i ovjereno od specijalizirane tvrtke /ispitivača koji je vršio CCTV inspekciju sukladno normi HRN EN 13508-2/AC. ili jednakovrijedno.</t>
  </si>
  <si>
    <t>Završno ispitivanje kanalizacije na vodonepropusnost.</t>
  </si>
  <si>
    <t>Ispitivanje vršiti prije asfaltiranja, a poslije zatrpavanja.  Ako cjevovod ili kontrolno okno ne zadovoljava ispitne zahtjeve Izvođač je dužan sanirati cjevovod ili/i kontrolno okno, te ponoviti ispitivanje. Sva višekratna ispitivanja neće se posebno obračunavati, već svako drugo i daljnje ispitivanje ide na teret Izvođača radova.</t>
  </si>
  <si>
    <t>Jedinična cijena stavke uključuje sav potreban rad, materijal, vodu koja se koristi za ispitivanje i pomoćna sredstva za izvedbu opisanog rada i završno izvješće predano u najmanje 3 primjerka izdano i ovjereno od laboratorija koji je vršio ispitivanje.</t>
  </si>
  <si>
    <t xml:space="preserve">Završno ispitivanje izgrađene kanalizacije na vodonepropusnost, zajedno sa kontrolnim oknima i izvedenim pripremama za kućne priključke V” ili „Z“ postupkom (ispitivanje vodom ili zrakom)  prema normi za Polaganje i ispitivanje kanalizacijskih cjevovoda i kanala HRN EN 1610 ili jednakovrijedno, sve u skladu sa Pravilnikom o tehničkim zahtjevima za građevine odvodnje, otpadnih voda, kao i rokovima obvezne kontrole ispravnosti građevina odvodnje i pročišćavanja otpadnih voda (N.N. 03/11). </t>
  </si>
  <si>
    <t>Ispitivanje mora vršiti  akreditirani laboratorij osposobljen prema zahtjevima norme HRN EN ISO/IEC 17025 ili jednakovrijedno. Osim toga, laboratorij koji vrši ispitivanja mora zadovoljavati i sve ostale posebne uvjete propisane Pravilnikom o posebnim uvjetima za obavljanje djelatnosti ispitivanja vodonepropusnosti građevina za odvodnju i pročišćavanje otpadnih voda (N.N. 01/11), odnosno  mora imati Rješenje o ispunjenju posebnih uvjeta sukladno zahtjevu istog Pravilnika.  </t>
  </si>
  <si>
    <t>Završno izvješće mora biti ovjereno od laboratorija koji je akreditiran za provedbu ispitivanja.</t>
  </si>
  <si>
    <t>Obračun po  1 m' kompletnog kolektora.</t>
  </si>
  <si>
    <t>Projekt i troškovniku rađen je za duljinu cijevi od 6,00 m. Dužina može iznositi više ili manje što će se definirati odabirom vrste materijala i ponuđenim proizvodom.</t>
  </si>
  <si>
    <t>Troškovnik je izrađen na temelju dužine cijevi L=6,0 m, u slučaju ugradnje cijevi manjih dužina u jediničnoj cijeni obuhvatiti povećan broj spojeva.</t>
  </si>
  <si>
    <t>- položaj svih okana i kućnih priključaka prikazanih na situaciji,</t>
  </si>
  <si>
    <t>Penjalice su duljine 40 cm, odmaknute od zida 16 cm, izrađene iz profila 16 mm, na razmaku max. 30 cm</t>
  </si>
  <si>
    <t xml:space="preserve">Rad obuhvaća nabavu, dopremu i postavljanje novih prometnih znakova prema "Pravilniku o prometnim znakovima i signalizaciji na cestama" (N.N. 33/2005) sa ojačanjima protiv vjetra  Radove treba izvesti u skladu Općim tehničkim uvjetima OTU 2001/VI ili jednakovrijedno
</t>
  </si>
  <si>
    <t>Znakovi izričitih naredbi (samo ploča znaka sa potrebnim materijalom za ugradnju na stup znaka). U cijenu ulazi dobava, doprema i učvršćivanje ploče znaka na stup znaka. Radove treba izvesti u skladu Općim tehničkim uvjetima OTU 2001/VI, 9-01 ili jednakovrijedno</t>
  </si>
  <si>
    <t>Znakovi OBAVIJESTI (samo ploča znaka sa potrebnim materijalom za ugradnju na stup znaka). U cijenu ulazi dobava, doprema i učvršćivanje ploče znaka na stup znaka. Radove treba izvesti u skladu Općim tehničkim uvjetima OTU 2001/VI, 9-01 ili jednakovrijedno</t>
  </si>
  <si>
    <t>Materijal koji se koristi za označavanje na kolniku treba biti trajan i ne smije mijenjati boju. Oznake su bijele boje. Koeficijent trenja treba biti približno jednak kao kod kolnika, sa maksimalnim odstupanjem + 5% kod suhog i + 10% kod mokrog kolnika. Radove treba izvesti u skladu Općim tehničkim uvjetima OTU 2001/VI, 9-02 ili jednakovrijedno</t>
  </si>
  <si>
    <t>Stupovi za prometne znakove. U cijenu ulazi dobava, doprema i ugradnja u betonski temelj. Znakovi se postavljaju na jedan pocinčani stup promjera 60,3mm. Radove treba izvesti u skladu Općim tehničkim uvjetima OTU 2001/VI ili jednakovrijedno</t>
  </si>
  <si>
    <t>- cjevovodi kao i svi pripadajući elementi moraju biti snimljeni i prikazani 3D polilinijom koje moraju biti spajane na način da prikazuju tjeme cijevi, te moraju biti crtane u smjeru toka</t>
  </si>
  <si>
    <r>
      <t>Zaštita pokosa nasipa oblaganjem humusa i zatravnjivanje površina.</t>
    </r>
    <r>
      <rPr>
        <sz val="11"/>
        <rFont val="Trebuchet MS"/>
        <family val="2"/>
        <charset val="238"/>
      </rPr>
      <t xml:space="preserve">
Zaštita pokosa nasipa predviđa se strojnim oblaganjem humusa od nožice nasipa prema vrhu. Nakon postavljanja humusa slijedi sadnja trave na istim površinama. 
Oblaganje se izvodi u debljini 20-25 cm paralelno s izvedbom nasipa. Eventualno je potrebno šupljine u kamenoj oblozi ispuniti kamenom drobinom koja zadovoljava OTU za posteljicu (maksimalno zrno 60 cm), kako bi se dobila poravnata i prohodna površina. 
U jediničnoj cijeni sadržana je ugradnja, planiranje, sav strojni i ručni rad i sav materijal za potpunu izradu zaštićenog pokosa humusom i zatravnjivanja.
Obračun po m</t>
    </r>
    <r>
      <rPr>
        <vertAlign val="superscript"/>
        <sz val="11"/>
        <rFont val="Trebuchet MS"/>
        <family val="2"/>
        <charset val="238"/>
      </rPr>
      <t xml:space="preserve">2 </t>
    </r>
    <r>
      <rPr>
        <sz val="11"/>
        <rFont val="Trebuchet MS"/>
        <family val="2"/>
        <charset val="238"/>
      </rPr>
      <t xml:space="preserve">izvedene zaštite pokosa.
</t>
    </r>
  </si>
  <si>
    <r>
      <t>- na gornjem dijelu dvije spojnice tipa C</t>
    </r>
    <r>
      <rPr>
        <sz val="10"/>
        <rFont val="Symbol"/>
        <family val="1"/>
        <charset val="2"/>
      </rPr>
      <t>f</t>
    </r>
    <r>
      <rPr>
        <sz val="10"/>
        <rFont val="Trebuchet MS"/>
        <family val="2"/>
        <charset val="238"/>
      </rPr>
      <t>50 mm, prema DIN-u 14317 B48 ili jednakovrijedno</t>
    </r>
  </si>
  <si>
    <r>
      <t>- niže se nalazi spojnica tipa  B</t>
    </r>
    <r>
      <rPr>
        <sz val="10"/>
        <rFont val="Symbol"/>
        <family val="1"/>
        <charset val="2"/>
      </rPr>
      <t>f</t>
    </r>
    <r>
      <rPr>
        <sz val="10"/>
        <rFont val="Trebuchet MS"/>
        <family val="2"/>
        <charset val="238"/>
      </rPr>
      <t>65 mm, prema DIN-u 14318 ili jednakovrijedno</t>
    </r>
  </si>
  <si>
    <t xml:space="preserve">* ugradnja ljevanoželjeznog poklopca, nosivosti 400 kN </t>
  </si>
  <si>
    <r>
      <t>Napomena:</t>
    </r>
    <r>
      <rPr>
        <sz val="10"/>
        <rFont val="Trebuchet MS"/>
        <family val="2"/>
        <charset val="238"/>
      </rPr>
      <t xml:space="preserve"> Izvoditelj radova može ugraditi jednakovrijedni materijal, istih ili boljih tehničkih karakteristika i kvalitete, uz uvijet da su u skladu sa navedenim normama i načinom spajanja. Profili su iskazani unutarnjim promjerom cijevi. Dopuštena su minimalna odstupanja unutarnjeg promjera cijevi</t>
    </r>
  </si>
  <si>
    <r>
      <t xml:space="preserve">Stupovi   </t>
    </r>
    <r>
      <rPr>
        <sz val="11"/>
        <rFont val="Trebuchet MS"/>
        <family val="2"/>
        <charset val="238"/>
      </rPr>
      <t xml:space="preserve"> 3 kom </t>
    </r>
    <r>
      <rPr>
        <sz val="11"/>
        <rFont val="Trebuchet MS"/>
        <family val="2"/>
      </rPr>
      <t xml:space="preserve">x 4,0m                                                   </t>
    </r>
  </si>
  <si>
    <t>* Unutarnja zaštita od cementne obloge za pitku vodu prema HR DIN EN 545 dio 4.4.3. ili jednakovrijedno</t>
  </si>
  <si>
    <t>* Vanjska zaštita izvedena je od cink-aluminija (400 g/m2) i zaštitnog sloja od epoxy premaza u plavom tonu sukladno HR  EN 545 ili jednakovrijedno.</t>
  </si>
  <si>
    <t>Nabava, doprema i istovar na deponiju gradilišta fazonskih komada i lukova s fleksibilnim spojem, odnosno kolčakom i fazonskih komada s prirubničkim spojem od duktil nodularnog lijeva prema HRN EN 545:2010 ili jednakovrijedno. Fazonski komadi s vanjskom zaštitom (pocinčano, a zatim premazano bitumenskim premazom i epoxy) i unutarnjom zaštitom za pitku vodu (cementni mort za pitku vodu). Jediničnom cijenom obuhvaćen je sav spojni i brtveni materijal, armirana brtva je od EPDM-a prema HRN EN 681-1:2003/A3:2007 ili jednakovrijedno, kao i mazivno sredstvo za montažu. Za vijčane spojeve dobaviti vijke sa maticama i podloškama, kao i armirane brtve prema, prema normi HRN EN 1092-2:2001 ili jednakovrijedno.</t>
  </si>
  <si>
    <t>Dobava, prijevoz, isporuka i istovar na deponiju gradilišta ljevano-željeznih poklopaca minimalnog svjetlog otvora 800x800 mm (četvrtasti) sa kvadratnim dosjedom, nosivosti 400 kN, proizvedenih prema normi HRN EN124 ili jednakovrijedno. Poklopac treba biti izrađen sa dvije upuštene ručke za podizanje poklopca i s natpisom VODOVOD RIJEKA. Minimalna visina okvira 100 mm.</t>
  </si>
  <si>
    <t>Dobava, doprema na deponiju gradilišta, izvedba i ugradnja ljevano željeznih penjalica.</t>
  </si>
  <si>
    <t>Dobava, prijevoz, isporuka i istovar na deponiju gradilišta PVC signalne trake ("VODOVOD").</t>
  </si>
  <si>
    <t>Dobava, prijevoz, isporuka i istovar na deponiju gradilišta pocinčane trake dim. 2,5x40mm i spojnica.</t>
  </si>
  <si>
    <r>
      <t>Instalacijski vod s izolacijom i plaštem od PVC smjese.
kao tip Kabel (PGP) PP-Y  3x1,5mm</t>
    </r>
    <r>
      <rPr>
        <vertAlign val="superscript"/>
        <sz val="10"/>
        <rFont val="Arial"/>
        <family val="2"/>
        <charset val="238"/>
      </rPr>
      <t>2</t>
    </r>
    <r>
      <rPr>
        <sz val="10"/>
        <rFont val="Arial"/>
        <family val="2"/>
        <charset val="238"/>
      </rPr>
      <t xml:space="preserve">
ili jednakovrijedan sukladno slijedećim karakteristikama:
Vodič: finožična bakrena uzica presjeka 1,5 mm</t>
    </r>
    <r>
      <rPr>
        <vertAlign val="superscript"/>
        <sz val="10"/>
        <rFont val="Arial"/>
        <family val="2"/>
        <charset val="238"/>
      </rPr>
      <t>2</t>
    </r>
    <r>
      <rPr>
        <sz val="10"/>
        <rFont val="Arial"/>
        <family val="2"/>
        <charset val="238"/>
      </rPr>
      <t>.
Konstrukcija: 3x1,5 mm</t>
    </r>
    <r>
      <rPr>
        <vertAlign val="superscript"/>
        <sz val="10"/>
        <rFont val="Arial"/>
        <family val="2"/>
        <charset val="238"/>
      </rPr>
      <t>2</t>
    </r>
  </si>
  <si>
    <t xml:space="preserve">Svjetiljka treba zadovoljiti zahtjeve prema svjetlotehničkom proračunu za prometnicu klase M3 ; L≥1 i Uo≥0,4, uz dolje navedene parametre proračuna: (potrebno je priložiti svjetlotehnički proračun za ponuđenu svjetiljku), 
- Cesta: dvosmjerni primet
- Broj traka: 2
- Širina ceste: 7,5m
- Visina izvora svjetlosti: 8,0m
- Razmak između svjetiljki: 30m
- Udaljenost svjetiljke od ruba ceste: -0,4m
- Nagib svjetiljke: 0º
- Faktor smanjenja: 0,8
- Instalacija: jednostrano
 Tip ___________________________________
Proizvođač_____________________________  
           </t>
  </si>
  <si>
    <t>PVC traka za upozorenje, "POZOR ENERGETSKI KABEL", širine 120 mm, debljine 0.15 mm. Traka se polaže prema nacrtima presjeka kabelskih kanala.</t>
  </si>
  <si>
    <t>100 m-kg</t>
  </si>
  <si>
    <t xml:space="preserve">Dobava, montaža i spajanje LED svjetiljke za cestovnu rasvjetu , ukupne snage sistema maksimalno 65 W, s minimalnim ili boljim karakteristikama od slijedećih:                                                                     
- tijelo svjetiljke od aluminija s pokrovom optike od  ravnog, transparentnog, UV stabilnog polikarbonata  zaštite  IK08,                                                                                                             
- minimalna svjetlosna  iskoristivost svjetiljke (LOR faktor)  89% ,                                                                                                                          - korelirana temperatura nijanse  bijelog svjetla maksimalno 3000 K,                                                                                                   - životni vijek minimalno 100 000 sati pri 80% svjetlosnog toka,                                                                                                                                   - radna temperatura od -30°C do +35°C ,                                                         
- svjetlosni tok LED izvora minimalno 8000 lumena,                                                                 
- kompletna zaštita svjetiljke  IP66                                                                   
- Zona zaštite svjetlosnog okoliša u skladu s CIE normama E3 -&gt; ULOR 0-5%  ili jednakovrijedno                                                                                                        
</t>
  </si>
  <si>
    <r>
      <t>Izrada betonskog temelja</t>
    </r>
    <r>
      <rPr>
        <sz val="10"/>
        <rFont val="Arial CE"/>
        <charset val="238"/>
      </rPr>
      <t xml:space="preserve"> za stup javne rasvjete </t>
    </r>
    <r>
      <rPr>
        <b/>
        <sz val="10"/>
        <rFont val="Arial CE"/>
        <charset val="238"/>
      </rPr>
      <t>h = 8 m</t>
    </r>
    <r>
      <rPr>
        <sz val="10"/>
        <rFont val="Arial CE"/>
        <charset val="238"/>
      </rPr>
      <t>, s iskopom temelja, odvozom iskopanog materijala, betoniranje betonom C 20/25, ugradnja PVC cijevi i koljena F125 mm te ugradnja armature od betonskog željeza</t>
    </r>
  </si>
  <si>
    <r>
      <t>Izrada betonskog temelja</t>
    </r>
    <r>
      <rPr>
        <sz val="10"/>
        <rFont val="Arial CE"/>
        <charset val="238"/>
      </rPr>
      <t xml:space="preserve"> za stup javne rasvjete </t>
    </r>
    <r>
      <rPr>
        <b/>
        <sz val="10"/>
        <rFont val="Arial CE"/>
        <charset val="238"/>
      </rPr>
      <t>h  = 10 m</t>
    </r>
    <r>
      <rPr>
        <sz val="10"/>
        <rFont val="Arial CE"/>
        <charset val="238"/>
      </rPr>
      <t>, s iskopom temelja, odvozom iskopanog materijala, betoniranje betonom C 20/25, ugradnja PVC cijevi i koljena F125 mm te ugradnja armature od betonskog željeza</t>
    </r>
  </si>
  <si>
    <r>
      <t>Kabelski završetak za plastične kabele bez armature 1 kV za presjek vodiča 4x10-35 mm</t>
    </r>
    <r>
      <rPr>
        <vertAlign val="superscript"/>
        <sz val="10"/>
        <rFont val="Arial CE"/>
        <charset val="238"/>
      </rPr>
      <t>2</t>
    </r>
  </si>
  <si>
    <t>Priključna pločica  (stupna razdjelnica) sukladno slijedećim karakteristikama: 
montaža u stup i prihvat do tri kabela 4x25+2,5 mm2, opremljena s osiguračem 6 A
 Tip _________________________________
Proizvođač_______________________</t>
  </si>
  <si>
    <t>Dobava i montaža dvostruke pocinčane konzole za prihvat dvije svjetiljke na stup od 10m prilagođenu za zonu vjetra 4. Konzola mora biti prilagođena za montažu pripadnih svjetiljki specificiranih niže u troškovniku.</t>
  </si>
  <si>
    <t>Čelični usadni cijevni rasvjetni stup  visine H = 8 m, stup mora imati antikorozivnu zaštitu izvana i iznutra, mora biti opremljen vratima, letvicom za ovjes stupne razdjelnice, vijkom za uzemljenje izvana i iznutra. Ojačan za 4. vjetrovnu zonu.</t>
  </si>
  <si>
    <t>Čelični usadni cijevni rasvjetni stup  visine H = 10 m, stup mora imati antikorozivnu zaštitu izvana i iznutra, mora biti opremljen vratima, letvicom za ovjes stupne razdjelnice, vijkom za uzemljenje izvana i iznutra. Ojačan za 4. vjetrovnu zonu.</t>
  </si>
  <si>
    <t>Radovi na izgradnji i opremanju prometnice B5.4. - B9.1.</t>
  </si>
  <si>
    <t>Dobava, prijevoz, isporuka i istovar na deponiju gradilišta priključnog komada za priključak kolektora na betonska revizijska okna.</t>
  </si>
  <si>
    <t>Dobava, doprema i kompletna ugradba betonskih rubnjaka ceste prema normi HRN EN 1340 ili jednakovrijedno.</t>
  </si>
  <si>
    <r>
      <t>2,15 m</t>
    </r>
    <r>
      <rPr>
        <vertAlign val="superscript"/>
        <sz val="10"/>
        <rFont val="Trebuchet MS"/>
        <family val="2"/>
        <charset val="238"/>
      </rPr>
      <t>3</t>
    </r>
    <r>
      <rPr>
        <sz val="10"/>
        <rFont val="Trebuchet MS"/>
        <family val="2"/>
        <charset val="238"/>
      </rPr>
      <t xml:space="preserve">    </t>
    </r>
  </si>
  <si>
    <r>
      <t>6,50 m</t>
    </r>
    <r>
      <rPr>
        <vertAlign val="superscript"/>
        <sz val="10"/>
        <rFont val="Trebuchet MS"/>
        <family val="2"/>
        <charset val="238"/>
      </rPr>
      <t>3</t>
    </r>
    <r>
      <rPr>
        <sz val="10"/>
        <rFont val="Trebuchet MS"/>
        <family val="2"/>
        <charset val="238"/>
      </rPr>
      <t xml:space="preserve">    </t>
    </r>
  </si>
  <si>
    <r>
      <t>2,75 m</t>
    </r>
    <r>
      <rPr>
        <vertAlign val="superscript"/>
        <sz val="10"/>
        <rFont val="Trebuchet MS"/>
        <family val="2"/>
        <charset val="238"/>
      </rPr>
      <t>3</t>
    </r>
    <r>
      <rPr>
        <sz val="10"/>
        <rFont val="Trebuchet MS"/>
        <family val="2"/>
        <charset val="238"/>
      </rPr>
      <t xml:space="preserve">    </t>
    </r>
  </si>
  <si>
    <t>979,64 kg</t>
  </si>
  <si>
    <t>2 kom</t>
  </si>
  <si>
    <t>3 kom</t>
  </si>
  <si>
    <r>
      <t>1,00 m</t>
    </r>
    <r>
      <rPr>
        <vertAlign val="superscript"/>
        <sz val="10"/>
        <rFont val="Trebuchet MS"/>
        <family val="2"/>
        <charset val="238"/>
      </rPr>
      <t>3</t>
    </r>
    <r>
      <rPr>
        <sz val="10"/>
        <rFont val="Trebuchet MS"/>
        <family val="2"/>
        <charset val="238"/>
      </rPr>
      <t xml:space="preserve">    </t>
    </r>
  </si>
  <si>
    <r>
      <t>3,92 m</t>
    </r>
    <r>
      <rPr>
        <vertAlign val="superscript"/>
        <sz val="10"/>
        <rFont val="Trebuchet MS"/>
        <family val="2"/>
        <charset val="238"/>
      </rPr>
      <t>3</t>
    </r>
    <r>
      <rPr>
        <sz val="10"/>
        <rFont val="Trebuchet MS"/>
        <family val="2"/>
        <charset val="238"/>
      </rPr>
      <t xml:space="preserve">    </t>
    </r>
  </si>
  <si>
    <r>
      <t>1,30 m</t>
    </r>
    <r>
      <rPr>
        <vertAlign val="superscript"/>
        <sz val="10"/>
        <rFont val="Trebuchet MS"/>
        <family val="2"/>
        <charset val="238"/>
      </rPr>
      <t>3</t>
    </r>
    <r>
      <rPr>
        <sz val="10"/>
        <rFont val="Trebuchet MS"/>
        <family val="2"/>
        <charset val="238"/>
      </rPr>
      <t xml:space="preserve">    </t>
    </r>
  </si>
  <si>
    <t>570,44 kg</t>
  </si>
  <si>
    <r>
      <t>0,3 m</t>
    </r>
    <r>
      <rPr>
        <vertAlign val="superscript"/>
        <sz val="10"/>
        <rFont val="Trebuchet MS"/>
        <family val="2"/>
        <charset val="238"/>
      </rPr>
      <t>3</t>
    </r>
    <r>
      <rPr>
        <sz val="10"/>
        <rFont val="Trebuchet MS"/>
        <family val="2"/>
        <charset val="238"/>
      </rPr>
      <t xml:space="preserve">    </t>
    </r>
  </si>
  <si>
    <t>10 kg</t>
  </si>
  <si>
    <r>
      <t>0,1 m</t>
    </r>
    <r>
      <rPr>
        <vertAlign val="superscript"/>
        <sz val="10"/>
        <rFont val="Trebuchet MS"/>
        <family val="2"/>
        <charset val="238"/>
      </rPr>
      <t>3</t>
    </r>
    <r>
      <rPr>
        <sz val="10"/>
        <rFont val="Trebuchet MS"/>
        <family val="2"/>
        <charset val="238"/>
      </rPr>
      <t xml:space="preserve">    </t>
    </r>
  </si>
  <si>
    <t>12 kg</t>
  </si>
  <si>
    <r>
      <t>0,50 m</t>
    </r>
    <r>
      <rPr>
        <vertAlign val="superscript"/>
        <sz val="10"/>
        <rFont val="Trebuchet MS"/>
        <family val="2"/>
        <charset val="238"/>
      </rPr>
      <t>3</t>
    </r>
    <r>
      <rPr>
        <sz val="10"/>
        <rFont val="Trebuchet MS"/>
        <family val="2"/>
        <charset val="238"/>
      </rPr>
      <t xml:space="preserve">    </t>
    </r>
  </si>
  <si>
    <r>
      <t>- kanal širine 60 cm (24 m' =24 m</t>
    </r>
    <r>
      <rPr>
        <vertAlign val="superscript"/>
        <sz val="8"/>
        <rFont val="Arial"/>
        <family val="2"/>
      </rPr>
      <t>2</t>
    </r>
    <r>
      <rPr>
        <sz val="8"/>
        <rFont val="Arial"/>
        <family val="2"/>
        <charset val="238"/>
      </rPr>
      <t>)</t>
    </r>
  </si>
  <si>
    <r>
      <t>- kanal 40x80 cm (367 m = 117,44 m</t>
    </r>
    <r>
      <rPr>
        <vertAlign val="superscript"/>
        <sz val="8"/>
        <rFont val="Arial"/>
        <family val="2"/>
      </rPr>
      <t>3</t>
    </r>
    <r>
      <rPr>
        <sz val="8"/>
        <rFont val="Arial"/>
        <family val="2"/>
        <charset val="238"/>
      </rPr>
      <t>)</t>
    </r>
  </si>
  <si>
    <r>
      <t>- kanal 60x120 cm (uključen i iskop uz rub kanala potreban za postavljanje tamponskog sloja ispod asfalta)
(110 m = 88,00 m</t>
    </r>
    <r>
      <rPr>
        <vertAlign val="superscript"/>
        <sz val="8"/>
        <rFont val="Arial"/>
        <family val="2"/>
      </rPr>
      <t>3</t>
    </r>
    <r>
      <rPr>
        <sz val="8"/>
        <rFont val="Arial"/>
        <family val="2"/>
        <charset val="238"/>
      </rPr>
      <t>)</t>
    </r>
  </si>
  <si>
    <r>
      <t>- kanal širine 40 cm (367 m = 36,70 m</t>
    </r>
    <r>
      <rPr>
        <vertAlign val="superscript"/>
        <sz val="8"/>
        <rFont val="Arial"/>
        <family val="2"/>
      </rPr>
      <t>3</t>
    </r>
    <r>
      <rPr>
        <sz val="8"/>
        <rFont val="Arial"/>
        <family val="2"/>
        <charset val="238"/>
      </rPr>
      <t>)</t>
    </r>
  </si>
  <si>
    <r>
      <t>- kanal širine 60 cm (110 m = 39,60m</t>
    </r>
    <r>
      <rPr>
        <vertAlign val="superscript"/>
        <sz val="8"/>
        <rFont val="Arial"/>
        <family val="2"/>
      </rPr>
      <t>3</t>
    </r>
    <r>
      <rPr>
        <sz val="8"/>
        <rFont val="Arial"/>
        <family val="2"/>
        <charset val="238"/>
      </rPr>
      <t>)</t>
    </r>
  </si>
  <si>
    <r>
      <t>- kanal širine 40 cm (367 m = 51,38 m</t>
    </r>
    <r>
      <rPr>
        <vertAlign val="superscript"/>
        <sz val="8"/>
        <rFont val="Arial"/>
        <family val="2"/>
      </rPr>
      <t>3</t>
    </r>
    <r>
      <rPr>
        <sz val="8"/>
        <rFont val="Arial"/>
        <family val="2"/>
        <charset val="238"/>
      </rPr>
      <t>)</t>
    </r>
  </si>
  <si>
    <r>
      <t>- kanal širine 40 cm (367 m = 36,70m</t>
    </r>
    <r>
      <rPr>
        <vertAlign val="superscript"/>
        <sz val="8"/>
        <rFont val="Arial"/>
        <family val="2"/>
      </rPr>
      <t>3</t>
    </r>
    <r>
      <rPr>
        <sz val="8"/>
        <rFont val="Arial"/>
        <family val="2"/>
        <charset val="238"/>
      </rPr>
      <t>)</t>
    </r>
  </si>
  <si>
    <r>
      <t>- kanal širine 60 cm (110 m = 23,10 m</t>
    </r>
    <r>
      <rPr>
        <vertAlign val="superscript"/>
        <sz val="8"/>
        <rFont val="Arial"/>
        <family val="2"/>
      </rPr>
      <t>3</t>
    </r>
    <r>
      <rPr>
        <sz val="8"/>
        <rFont val="Arial"/>
        <family val="2"/>
        <charset val="238"/>
      </rPr>
      <t>)</t>
    </r>
  </si>
  <si>
    <r>
      <t>- kanal širine 60 cm (110 m = 22,0 m</t>
    </r>
    <r>
      <rPr>
        <vertAlign val="superscript"/>
        <sz val="8"/>
        <rFont val="Arial"/>
        <family val="2"/>
      </rPr>
      <t>3</t>
    </r>
    <r>
      <rPr>
        <sz val="8"/>
        <rFont val="Arial"/>
        <family val="2"/>
        <charset val="238"/>
      </rPr>
      <t>)</t>
    </r>
  </si>
  <si>
    <r>
      <t>- kanal širine 60 cm (110 m = 110,0 m</t>
    </r>
    <r>
      <rPr>
        <vertAlign val="superscript"/>
        <sz val="8"/>
        <rFont val="Arial"/>
        <family val="2"/>
      </rPr>
      <t>2</t>
    </r>
    <r>
      <rPr>
        <sz val="8"/>
        <rFont val="Arial"/>
        <family val="2"/>
        <charset val="238"/>
      </rPr>
      <t>)</t>
    </r>
  </si>
  <si>
    <r>
      <t>- kanal širine 60 cm (110 m = 45,10 m</t>
    </r>
    <r>
      <rPr>
        <vertAlign val="superscript"/>
        <sz val="8"/>
        <rFont val="Arial"/>
        <family val="2"/>
      </rPr>
      <t>3</t>
    </r>
    <r>
      <rPr>
        <sz val="8"/>
        <rFont val="Arial"/>
        <family val="2"/>
        <charset val="238"/>
      </rPr>
      <t>)</t>
    </r>
  </si>
  <si>
    <r>
      <t>- kanal širine 40 cm (367 m = 73,40 m</t>
    </r>
    <r>
      <rPr>
        <vertAlign val="superscript"/>
        <sz val="8"/>
        <rFont val="Arial"/>
        <family val="2"/>
      </rPr>
      <t>3</t>
    </r>
    <r>
      <rPr>
        <sz val="8"/>
        <rFont val="Arial"/>
        <family val="2"/>
        <charset val="238"/>
      </rPr>
      <t>)</t>
    </r>
  </si>
  <si>
    <t>OTU stavka1.02.</t>
  </si>
  <si>
    <t>OTU stavka 1-03.1.</t>
  </si>
  <si>
    <t>OTU stavka 1-03.5</t>
  </si>
  <si>
    <t>OTU stavka 2-01.</t>
  </si>
  <si>
    <t>OTU II stavka 2-02.</t>
  </si>
  <si>
    <t>OTU stavka 2-08.2., 2-02, 2-07, 2-09</t>
  </si>
  <si>
    <t>OTU stavka 2-08.4</t>
  </si>
  <si>
    <t>OTU stavka 2-09.</t>
  </si>
  <si>
    <t>OTU stavka 2-10.</t>
  </si>
  <si>
    <t>OTU stavka 2-15., 2-15.8</t>
  </si>
  <si>
    <t>OTU II stavka – 2.16.</t>
  </si>
  <si>
    <t>OTU stavka 5-01.</t>
  </si>
  <si>
    <t>OTU stavka 5-03.</t>
  </si>
  <si>
    <t>OTU stavka 5-04.</t>
  </si>
  <si>
    <t>OTU stavka 6-03.</t>
  </si>
  <si>
    <t>Izrada nasipa.
Strojna izvedba nasipa. Izvedba se vrši od kamenog materijala maksimalne veličine zrna do 40 cm (dozvoljava se 15% zrna veličine do 50 cm) koji zadovoljava opće tehničke uvjete za izvođenje nasipa. Nasip se izvodi u slojevima ovisno o dubinskom učinku strojeva za zbijanje max 60cm. Svaki nasuti sloj mora se zbijati u punoj širini odgovarajućim sredstvima za zbijanje.  S nasipavanjem novog sloja nasipa može se početi tek kad je prethodni sloj dovoljno zbijen i kada je tražena zbijenost dokazana ispitivanjem i kad nadzorni organ preuzme prethodni sloj. Stupanj zbijenosti slojeva nasipa u zoni 2m ispod planuma posteljice iznosi 100% (modul stišljvosti 40MN/m2). Obračunom je obuhvaćeno: doprema, nasipavanje, razastiranje, eventualno vlaženje ili sušenje, grubo planiranje te zbijanje materijala u nasipu po horizontalnim slojevima do propisane zbijenosti,  prema dimenzijama i nagibima danim u projektu, planiranje pokosa nasipa te čišćenje okoline nasipa i sve potrebno za dovršenje stavke. Nabava novog materijala nije uračunata jer investitor ima viška materijala za izradu nasipa u krugu od 3 km od gradilišta. Obračun po m3 propisno izvedenog i zbijenog nasipa.</t>
  </si>
  <si>
    <t>Dobava, doprema i istovar tipske  lijevanoželjezne vodolovne rešetke 400×400 mm, s kvadratnim okvirom, nosivosti 400 kN, na skladište.</t>
  </si>
  <si>
    <t>Ugradnja rubnjaka od predgotovljenih betonskih elemenata klase C 30/37, dimenzija 15/25 cm. Postavljanje rubnjaka prema detaljima iz projekta na podlozi od betona marke C12/15.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t>
  </si>
  <si>
    <t>U  jediničnim  cijenama,  nadalje  su  uključeni  i  svi  geodetski  radovi  potrebni  za osiguranje pravilne geometrijske izvedbe, te svi troškovi prethodnih i tehničkih ispitivanja, kako osnovnih materijala tako i poluproizvoda te definitivno gotovih radova, u skladu s važećim tehničkim propisima, pravilnicima, standardima i “Općim tehničkim uvjetima za radove na cestama”.
Odnosi se na sve stavke u kojima ovo nije točno definirano, a potrebno je radi izvršenja stavke.</t>
  </si>
  <si>
    <t>Cestovni rubnjak klase C 30/37, dim. 100x25x15 cm</t>
  </si>
  <si>
    <t>Parkovni rubnjak klase C 30/37, dim. 10x20x8 cm</t>
  </si>
  <si>
    <t xml:space="preserve">OTU stavka 2.7. </t>
  </si>
  <si>
    <t>Izrada nasipa kvalitetnim materijalom iz iskopa (stavka 2.2.)</t>
  </si>
  <si>
    <t xml:space="preserve">Dobava, montaža i spajanje LED svjetiljke za cestovnu rasvjetu , ukupne snage sistema maksimalno 74 W, s minimalnim ili boljim karakteristikama od slijedećih:                                                                     
- tijelo svjetiljke od aluminija s pokrovom optike od  ravnog, transparentnog, UV stabilnog polikarbonata  zaštite  IK08,                                                                                                             
- minimalna svjetlosna  iskoristivost svjetiljke (LOR faktor)  88% ,                                                                                                                          
- korelirana temperatura nijanse  bijelog svjetla maksimalno 3000 K,                                                                                                   
- životni vijek minimalno 100 000 sati pri 80% svjetlosnog toka,                                                                                                                                   
- radna temperatura od -30°C do +35°C ,                                                         
- svjetlosni tok LED izvora minimalno 8950 lumena,                                                                 
- kompletna zaštita svjetiljke  IP66                                                                   
- Zona zaštite svjetlosnog okoliša u skladu s CIE normama E3 -&gt; ULOR 0-5% ili jednakovrijedno                                                                                                          
Svjetiljka treba zadovoljiti zahtjeve prema svjetlotehničkom proračunu za raskrižje klase C2 ; Esr≥20 i Uo≥0,4 . 
Zbog složenog načina definiranja geometrije prometnih površina prilikom izrade svjelotehničkih proračuna potrebno je koristiti datoteku (rdf) iz priloga ovog troškovnika.
 Tip _________________________________
Proizvođač_______________________
</t>
  </si>
  <si>
    <t>Za zatrpavanje upotrijebiti zamjenski čisti kameni pješčano-šljunčani materijal veličine zrna 0-63 mm, bez primjesa zemlje i organskih čestica.</t>
  </si>
  <si>
    <t>Dobava i ugradnja betona.
Beton C 16/20</t>
  </si>
  <si>
    <r>
      <t>Široki iskop.
Strojni široki iskop materijala do novo projektirane kote posteljice, s guranjem na udaljenost do 30 m i utovarom u bilo koje prevozno stredstvo, a prema profilima i visinskim kotama iz projekta, te propisanim nagibima kosina, ovisno o geomehaničkim svojstvima tla i zahtjevima svojstva za namjensku upotrebu iskopanog materijala. U slučaju potrebe izvođač mora provesti privremenu odvodnju iskopa u toku rada, tako da ne dođe do oštećenja izrađenih pokosa i da ne bude ugrožena njihova stabilnost. Cijenom je obuhvaćen iskop, utovar u prevozno sredstvo, radovi na uređenju i čišćenju pokosa od labilnih djelova i rastresitog materijala, deponiranje i sve potrebne radnje za izvršenje stavke. Obračun po m</t>
    </r>
    <r>
      <rPr>
        <vertAlign val="superscript"/>
        <sz val="11"/>
        <rFont val="Trebuchet MS"/>
        <family val="2"/>
      </rPr>
      <t>3</t>
    </r>
    <r>
      <rPr>
        <sz val="11"/>
        <rFont val="Trebuchet MS"/>
        <family val="2"/>
      </rPr>
      <t xml:space="preserve">  stvarno iskopanog materijala u sraslom stanju.</t>
    </r>
  </si>
  <si>
    <t>Prijevoz i odlaganje viška materijala iz iskopa na odlagalište koje osigurava Izvoditelj.</t>
  </si>
  <si>
    <t>(OTU II st. 2-07 i 2-14)</t>
  </si>
  <si>
    <t>Prijevoz i odlaganje na trajno odlagalište. Obračun po m3 iskopanog materijala.
(Procjena 10% iskopanog materijala).</t>
  </si>
  <si>
    <t>Kinetu izraditi od betona C12/15 u pravilnom hidrauličkom obliku. Površinu kinete obraditi cementinim mortom omjera 1:2, debljine 2 cm, zagladiti do crnog sjaja. Kineta unutar okna mora imati uzdužni nagib kao i ostali dio trase. Dubina kinete mora iznositi 2/3 promjera cijevi, a minimalna visina od dna okna 10 cm.</t>
  </si>
  <si>
    <r>
      <t xml:space="preserve">Odvoz viška materijala </t>
    </r>
    <r>
      <rPr>
        <sz val="10"/>
        <rFont val="Arial"/>
        <family val="2"/>
        <charset val="238"/>
      </rPr>
      <t xml:space="preserve"> s utovarom istog u kamion. Odvoz viška materijala na trajni deponij koji osigurava Izvoditelj bez obzira na udaljenost. Stavka obuhvaća i fino čišćenje površine-dovođenje u prvobitno stanje gdje je bio odložen materijal od iskopa. Obračun se vrši za materijal u sraslom stanju. </t>
    </r>
  </si>
  <si>
    <t xml:space="preserve">Odvoz viška materijala s utovarom istog u kamion. Odvoz viška materijala na trajni deponij koji osigurava Izvoditelj bez obzira na udaljenost. Stavka obuhvaća i fino čišćenje površine-dovođenje u prvobitno stanje gdje je bio odložen materijal od iskopa. Obračun se vrši za materijal u sraslom stanju.
</t>
  </si>
  <si>
    <t>ljevano željezne penjalice,</t>
  </si>
  <si>
    <t>16 kom</t>
  </si>
  <si>
    <t>Ugradnja ljevano željeznih penjalica na zidove okna.</t>
  </si>
  <si>
    <r>
      <t>Uporeba semafora</t>
    </r>
    <r>
      <rPr>
        <sz val="10"/>
        <rFont val="Arial"/>
        <family val="2"/>
        <charset val="238"/>
      </rPr>
      <t xml:space="preserve"> za iskop na mjestima gdje je to obvezatno po prometnom rješenju. 
- montaža i demontaža 
- najam 1 komplet/dan</t>
    </r>
  </si>
  <si>
    <t>AC 32 base, 50/70, AG6 M1 ili jednakovrijedno debljine 8 cm</t>
  </si>
  <si>
    <t>Izrada i ugradnja asfaltne mješavine za bitumenizirani nosivi sloj AC 32 base, 50/70, AG6 M1 ili jednakovrijedno, za teško prometno opterećenje. Asfaltiranje se izvodi nakon što nadzorni organ primi podlogu - tampon. Prije izvođenja donji sloj mora biti suh ili prirodno vlažan. Sloj se postavlja max. 24 sata nakon ispitivanja podloge na poprskanu podlogu emulzijom. Mješavinu komponenata usvojiti prema prethodnom radnom sastavu, a sve prema Općim tehničkim uvjetima za radove na cestama i hrvatskim normama.  Cijena obuhvaća nabavu svog potrebnog materijala, izradu prethodnog i radnog sastava, proizvodnju, prijevoz i ugradnju asfaltne mješavine, kao i sva potrebna ispitivanja i sve potrebno za dovršenje stavke. Ovaj rad se mjeri i obračunava u kvadratnim metrima gornje površine stvarno položenog sloja.</t>
  </si>
  <si>
    <t>Izrada i ugradnja habajućeg sloja asfaltbetona AC 8 surf, 50/70, AG4 M4 ili jednakovrijedno, za lako i vrlo lako prometno opterećenje. Mješavinu komponenata usvojiti prema prethodnom radnom sastavu, a sve prema Općim tehničkim uvjetima za radove na cestama. Asfaltiranje se izvodi tek nakon što nadzor prihvati podlogu. Cijena obuhvaća nabavu svog potrebnog materijala, izradu prethodnog i radnog sastava, proizvodnju, prijevoz i ugradnju asfaltne mješavine, kao i sva potrebna ispitivanja i sve potrebno za dovršenje stavke. Obračun po m2 izvedenog sloja.</t>
  </si>
  <si>
    <t>AC 8 surf, 50/70, AG4 M4 ili jednakovrijedno
debljine 3 cm</t>
  </si>
  <si>
    <t>Izrada i ugradnja habajućeg sloja asfaltbetona AC 11 surf, 45/80-65, AG1 M2 ili jednakovrijedno, za teško prometno opterećenje. Mješavinu komponenata usvojiti prema prethodnom radnom sastavu, a sve prema Općim tehničkim uvjetima za radove na cestama. Asfaltiranje se izvodi tek nakon što nadzor prihvati podlogu. Cijena obuhvaća nabavu svog potrebanog materijala, izradu prethodnog i radnog sastava, proizvodnju, prijevoz i ugradnju asfaltne mješavine, kao i sva potrebna ispitivanja i sve potrebno za dovršenje stavke. Obračun po m2 izvedenog sloja.</t>
  </si>
  <si>
    <t>AC 11 surf, 45/80-65, AG1 M2 ili jednakovrijedno debljine 4 cm</t>
  </si>
  <si>
    <r>
      <t xml:space="preserve">Dobava i ugradnja asfalta </t>
    </r>
    <r>
      <rPr>
        <sz val="10"/>
        <rFont val="Arial"/>
        <family val="2"/>
        <charset val="238"/>
      </rPr>
      <t>sa potrebnom dokumentacijom za dokaz kvalitete ugrađenog asfalta:</t>
    </r>
    <r>
      <rPr>
        <sz val="8"/>
        <rFont val="Arial"/>
        <family val="2"/>
        <charset val="238"/>
      </rPr>
      <t xml:space="preserve">                                                                                  AC 32 base (d = 6 cm) + AC 11 surf (d = 4 cm)</t>
    </r>
  </si>
  <si>
    <t xml:space="preserve">Dobava i ugradnja asfalta sa potrebnom dokumentacijom za dokaz kvalitete ugrađenog asfalta:
AC 32 base (d=6cm) + AC 11 surf (d=4cm)
</t>
  </si>
  <si>
    <t>Signalizaciju postaviti i sprovoditi prema prometnom rješenju i uputama nadležne službe. U jediničnu cijenu stavke obračunati  i izradu prometnog rješenja.</t>
  </si>
  <si>
    <r>
      <t xml:space="preserve">Dobava i polaganje  PEHD cijevi promjera 50 mm za EKI. Otpornost na gnječenje treba iznositi minimalno 450N sa deformacijom promjera do 5%. 
U cijenu polaganja su uključeni svi radovi na polaganju, spajanju, niveliranju,i druge radnje potrebne za dovršenje polaganja i upotrebe cijevi.
U cijenu su uključeni odstojnici između više cijevi, spojnice kao i brtveni čepovi na krajevima cijevi.
Cijena nabave cijevi obračuNava se zasebno i u nju je uključena: nabava, dobava, prijevoz, utovar, istovar, premještanje, skladištenje, čuvanje, i sve ostale radnje za dopremu cijevi na gradilište odnosno prije ugradnje i polaganja cijevi u rov.
U cijenu nabave cijevi uključeni: uvodnice, čepovi, spojnice, odstojni držači, i ostali dijelovi potrebni za ugradnju, </t>
    </r>
    <r>
      <rPr>
        <sz val="12"/>
        <rFont val="Times New Roman CE"/>
        <charset val="238"/>
      </rPr>
      <t>te ispitivanje prohodnosti i kalibracija cijevi uz dostavu potrebne dokumentacije.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</si>
</sst>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k_n_-;\-* #,##0\ _k_n_-;_-* &quot;-&quot;\ _k_n_-;_-@_-"/>
    <numFmt numFmtId="43" formatCode="_-* #,##0.00\ _k_n_-;\-* #,##0.00\ _k_n_-;_-* &quot;-&quot;??\ _k_n_-;_-@_-"/>
    <numFmt numFmtId="164" formatCode="_-* #,##0.00_-;\-* #,##0.00_-;_-* &quot;-&quot;??_-;_-@_-"/>
    <numFmt numFmtId="165" formatCode="#,##0.00\ &quot;kn&quot;"/>
    <numFmt numFmtId="166" formatCode="#,##0.00\ _k_n"/>
    <numFmt numFmtId="167" formatCode="0."/>
    <numFmt numFmtId="168" formatCode="#,##0.00;"/>
    <numFmt numFmtId="169" formatCode="0.##0"/>
  </numFmts>
  <fonts count="100">
    <font>
      <sz val="10"/>
      <name val="Arial"/>
      <charset val="238"/>
    </font>
    <font>
      <sz val="10"/>
      <name val="Arial"/>
      <family val="2"/>
      <charset val="238"/>
    </font>
    <font>
      <sz val="10"/>
      <name val="Arial CE"/>
      <family val="2"/>
      <charset val="238"/>
    </font>
    <font>
      <sz val="10"/>
      <name val="Arial"/>
      <family val="2"/>
      <charset val="238"/>
    </font>
    <font>
      <b/>
      <sz val="11"/>
      <name val="Trebuchet MS"/>
      <family val="2"/>
    </font>
    <font>
      <sz val="11"/>
      <name val="Trebuchet MS"/>
      <family val="2"/>
    </font>
    <font>
      <vertAlign val="superscript"/>
      <sz val="11"/>
      <name val="Trebuchet MS"/>
      <family val="2"/>
    </font>
    <font>
      <sz val="11"/>
      <name val="Trebuchet MS"/>
      <family val="2"/>
      <charset val="238"/>
    </font>
    <font>
      <vertAlign val="superscript"/>
      <sz val="11"/>
      <name val="Trebuchet MS"/>
      <family val="2"/>
      <charset val="238"/>
    </font>
    <font>
      <b/>
      <sz val="11"/>
      <name val="Trebuchet MS"/>
      <family val="2"/>
      <charset val="238"/>
    </font>
    <font>
      <sz val="12"/>
      <name val="Trebuchet MS"/>
      <family val="2"/>
      <charset val="238"/>
    </font>
    <font>
      <sz val="10"/>
      <name val="Helv"/>
      <charset val="204"/>
    </font>
    <font>
      <sz val="12"/>
      <name val="Trebuchet MS"/>
      <family val="2"/>
    </font>
    <font>
      <sz val="11"/>
      <name val="Arial"/>
      <family val="2"/>
      <charset val="238"/>
    </font>
    <font>
      <b/>
      <sz val="10"/>
      <name val="Arial"/>
      <family val="2"/>
      <charset val="238"/>
    </font>
    <font>
      <sz val="10"/>
      <name val="Tahoma"/>
      <family val="2"/>
      <charset val="238"/>
    </font>
    <font>
      <sz val="10"/>
      <name val="Trebuchet MS"/>
      <family val="2"/>
      <charset val="238"/>
    </font>
    <font>
      <sz val="11"/>
      <name val="Tahoma"/>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4"/>
      <name val="Trebuchet MS"/>
      <family val="2"/>
      <charset val="238"/>
    </font>
    <font>
      <b/>
      <sz val="14"/>
      <name val="Trebuchet MS"/>
      <family val="2"/>
      <charset val="238"/>
    </font>
    <font>
      <sz val="10"/>
      <name val="Arial CE"/>
      <charset val="238"/>
    </font>
    <font>
      <sz val="10"/>
      <name val="Times_CRO"/>
    </font>
    <font>
      <u/>
      <sz val="10"/>
      <color indexed="12"/>
      <name val="Arial"/>
      <family val="2"/>
      <charset val="238"/>
    </font>
    <font>
      <sz val="10"/>
      <color indexed="8"/>
      <name val="Arial"/>
      <family val="2"/>
    </font>
    <font>
      <sz val="10"/>
      <name val="CRO_Dutch-Normal"/>
    </font>
    <font>
      <sz val="10"/>
      <name val="Helv"/>
    </font>
    <font>
      <b/>
      <sz val="12"/>
      <name val="Trebuchet MS"/>
      <family val="2"/>
      <charset val="238"/>
    </font>
    <font>
      <vertAlign val="superscript"/>
      <sz val="10"/>
      <name val="Trebuchet MS"/>
      <family val="2"/>
      <charset val="238"/>
    </font>
    <font>
      <b/>
      <sz val="10"/>
      <name val="Trebuchet MS"/>
      <family val="2"/>
      <charset val="238"/>
    </font>
    <font>
      <b/>
      <u/>
      <sz val="10"/>
      <name val="Trebuchet MS"/>
      <family val="2"/>
      <charset val="238"/>
    </font>
    <font>
      <sz val="10"/>
      <name val="Symbol"/>
      <family val="1"/>
      <charset val="2"/>
    </font>
    <font>
      <sz val="5"/>
      <name val="Trebuchet MS"/>
      <family val="2"/>
      <charset val="238"/>
    </font>
    <font>
      <sz val="10"/>
      <name val="Trebuchet MS"/>
      <family val="2"/>
    </font>
    <font>
      <sz val="11"/>
      <name val="Symbol"/>
      <family val="1"/>
      <charset val="2"/>
    </font>
    <font>
      <sz val="10"/>
      <name val="Times New Roman CE"/>
      <family val="1"/>
      <charset val="238"/>
    </font>
    <font>
      <b/>
      <sz val="6"/>
      <name val="Trebuchet MS"/>
      <family val="2"/>
      <charset val="238"/>
    </font>
    <font>
      <sz val="6"/>
      <name val="Trebuchet MS"/>
      <family val="2"/>
      <charset val="238"/>
    </font>
    <font>
      <sz val="10"/>
      <name val="Times New Roman"/>
      <family val="1"/>
    </font>
    <font>
      <i/>
      <sz val="10"/>
      <name val="Times New Roman"/>
      <family val="1"/>
    </font>
    <font>
      <b/>
      <sz val="16"/>
      <name val="Trebuchet MS"/>
      <family val="2"/>
      <charset val="238"/>
    </font>
    <font>
      <u/>
      <sz val="10"/>
      <name val="Trebuchet MS"/>
      <family val="2"/>
      <charset val="238"/>
    </font>
    <font>
      <sz val="9"/>
      <name val="Trebuchet MS"/>
      <family val="2"/>
      <charset val="238"/>
    </font>
    <font>
      <i/>
      <sz val="10"/>
      <name val="Trebuchet MS"/>
      <family val="2"/>
      <charset val="238"/>
    </font>
    <font>
      <b/>
      <i/>
      <sz val="10"/>
      <name val="Trebuchet MS"/>
      <family val="2"/>
      <charset val="238"/>
    </font>
    <font>
      <sz val="11"/>
      <name val="Times New Roman CE"/>
      <charset val="238"/>
    </font>
    <font>
      <sz val="12"/>
      <name val="Times New Roman"/>
      <family val="1"/>
      <charset val="238"/>
    </font>
    <font>
      <sz val="12"/>
      <name val="Times New Roman CE"/>
      <charset val="238"/>
    </font>
    <font>
      <sz val="12"/>
      <name val="Times New Roman CE"/>
      <family val="1"/>
      <charset val="238"/>
    </font>
    <font>
      <b/>
      <sz val="12"/>
      <name val="Times New Roman CE"/>
      <family val="1"/>
      <charset val="238"/>
    </font>
    <font>
      <b/>
      <i/>
      <sz val="12"/>
      <name val="Times New Roman CE"/>
      <family val="1"/>
      <charset val="238"/>
    </font>
    <font>
      <i/>
      <sz val="12"/>
      <name val="Times New Roman CE"/>
      <family val="1"/>
      <charset val="238"/>
    </font>
    <font>
      <i/>
      <sz val="12"/>
      <name val="Times New Roman"/>
      <family val="1"/>
    </font>
    <font>
      <i/>
      <sz val="12"/>
      <name val="Times New Roman CE"/>
      <charset val="238"/>
    </font>
    <font>
      <b/>
      <i/>
      <sz val="11"/>
      <name val="Times New Roman CE"/>
      <family val="1"/>
      <charset val="238"/>
    </font>
    <font>
      <sz val="14"/>
      <name val="Times New Roman CE"/>
      <charset val="238"/>
    </font>
    <font>
      <b/>
      <sz val="14"/>
      <name val="Arial CE"/>
      <family val="2"/>
      <charset val="238"/>
    </font>
    <font>
      <b/>
      <sz val="16"/>
      <name val="Arial CE"/>
      <family val="2"/>
      <charset val="238"/>
    </font>
    <font>
      <i/>
      <sz val="14"/>
      <name val="Times New Roman CE"/>
      <charset val="238"/>
    </font>
    <font>
      <b/>
      <i/>
      <sz val="14"/>
      <name val="Times New Roman CE"/>
      <charset val="238"/>
    </font>
    <font>
      <sz val="11"/>
      <name val="Times New Roman CE"/>
      <family val="1"/>
      <charset val="238"/>
    </font>
    <font>
      <sz val="12"/>
      <name val="Times New Roman"/>
      <family val="1"/>
    </font>
    <font>
      <b/>
      <sz val="12"/>
      <name val="Arial CE"/>
      <family val="2"/>
      <charset val="238"/>
    </font>
    <font>
      <b/>
      <sz val="11"/>
      <name val="Arial"/>
      <family val="2"/>
      <charset val="238"/>
    </font>
    <font>
      <sz val="8"/>
      <name val="Arial"/>
      <family val="2"/>
      <charset val="238"/>
    </font>
    <font>
      <b/>
      <sz val="10"/>
      <name val="Arial CE"/>
      <charset val="238"/>
    </font>
    <font>
      <vertAlign val="superscript"/>
      <sz val="10"/>
      <name val="Arial CE"/>
      <charset val="238"/>
    </font>
    <font>
      <vertAlign val="superscript"/>
      <sz val="10"/>
      <name val="Arial"/>
      <family val="2"/>
      <charset val="238"/>
    </font>
    <font>
      <sz val="10"/>
      <name val="Arial"/>
      <family val="2"/>
    </font>
    <font>
      <sz val="10"/>
      <name val="HRHelvetica"/>
    </font>
    <font>
      <b/>
      <sz val="10"/>
      <name val="Arial"/>
      <family val="2"/>
    </font>
    <font>
      <sz val="9"/>
      <name val="Arial"/>
      <family val="2"/>
      <charset val="238"/>
    </font>
    <font>
      <b/>
      <sz val="9"/>
      <name val="Arial"/>
      <family val="2"/>
      <charset val="238"/>
    </font>
    <font>
      <b/>
      <sz val="8"/>
      <name val="Arial"/>
      <family val="2"/>
      <charset val="238"/>
    </font>
    <font>
      <b/>
      <sz val="14"/>
      <name val="Trebuchet MS"/>
      <family val="2"/>
    </font>
    <font>
      <sz val="10.5"/>
      <name val="Trebuchet MS"/>
      <family val="2"/>
    </font>
    <font>
      <sz val="8"/>
      <name val="Trebuchet MS"/>
      <family val="2"/>
      <charset val="238"/>
    </font>
    <font>
      <u/>
      <sz val="10"/>
      <name val="Trebuchet MS"/>
      <family val="2"/>
    </font>
    <font>
      <sz val="10"/>
      <color rgb="FF000000"/>
      <name val="Times New Roman"/>
      <family val="1"/>
      <charset val="238"/>
    </font>
    <font>
      <strike/>
      <sz val="11"/>
      <name val="Trebuchet MS"/>
      <family val="2"/>
    </font>
    <font>
      <b/>
      <sz val="10"/>
      <name val="Trebuchet MS"/>
      <family val="2"/>
    </font>
    <font>
      <b/>
      <sz val="11"/>
      <name val="Tahoma"/>
      <family val="2"/>
      <charset val="238"/>
    </font>
    <font>
      <sz val="8"/>
      <name val="Arial CE"/>
      <family val="2"/>
      <charset val="238"/>
    </font>
    <font>
      <vertAlign val="superscript"/>
      <sz val="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double">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73">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164" fontId="61"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39"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3" fillId="0" borderId="0"/>
    <xf numFmtId="0" fontId="61" fillId="0" borderId="0"/>
    <xf numFmtId="0" fontId="3" fillId="0" borderId="0"/>
    <xf numFmtId="0" fontId="40" fillId="0" borderId="0"/>
    <xf numFmtId="0" fontId="3" fillId="0" borderId="0"/>
    <xf numFmtId="0" fontId="3" fillId="0" borderId="0"/>
    <xf numFmtId="0" fontId="1" fillId="0" borderId="0"/>
    <xf numFmtId="0" fontId="3" fillId="0" borderId="0"/>
    <xf numFmtId="0" fontId="3" fillId="0" borderId="0"/>
    <xf numFmtId="0" fontId="11" fillId="0" borderId="0"/>
    <xf numFmtId="0" fontId="3" fillId="0" borderId="0"/>
    <xf numFmtId="0" fontId="3" fillId="0" borderId="0"/>
    <xf numFmtId="0" fontId="37" fillId="0" borderId="0"/>
    <xf numFmtId="0" fontId="40" fillId="0" borderId="0"/>
    <xf numFmtId="0" fontId="94" fillId="0" borderId="0"/>
    <xf numFmtId="0" fontId="40" fillId="0" borderId="0"/>
    <xf numFmtId="0" fontId="38" fillId="0" borderId="0"/>
    <xf numFmtId="0" fontId="3" fillId="0" borderId="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41" fillId="0" borderId="0"/>
    <xf numFmtId="0" fontId="31" fillId="20" borderId="8" applyNumberFormat="0" applyAlignment="0" applyProtection="0"/>
    <xf numFmtId="0" fontId="42" fillId="0" borderId="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164" fontId="61" fillId="0" borderId="0" applyFont="0" applyFill="0" applyBorder="0" applyAlignment="0" applyProtection="0"/>
  </cellStyleXfs>
  <cellXfs count="1065">
    <xf numFmtId="0" fontId="0" fillId="0" borderId="0" xfId="0"/>
    <xf numFmtId="4" fontId="5" fillId="0" borderId="0" xfId="28" applyNumberFormat="1" applyFont="1" applyFill="1" applyBorder="1" applyAlignment="1">
      <alignment horizontal="right"/>
    </xf>
    <xf numFmtId="4" fontId="5" fillId="0" borderId="0" xfId="33" applyNumberFormat="1" applyFont="1" applyFill="1" applyBorder="1" applyAlignment="1">
      <alignment horizontal="right"/>
    </xf>
    <xf numFmtId="4" fontId="5" fillId="0" borderId="0" xfId="0" applyNumberFormat="1" applyFont="1" applyFill="1" applyBorder="1" applyAlignment="1">
      <alignment horizontal="right"/>
    </xf>
    <xf numFmtId="0" fontId="5" fillId="0" borderId="0" xfId="0" applyFont="1" applyFill="1" applyBorder="1" applyAlignment="1">
      <alignment horizontal="justify" vertical="top" wrapText="1"/>
    </xf>
    <xf numFmtId="0" fontId="5" fillId="0" borderId="0" xfId="0" applyFont="1" applyFill="1" applyBorder="1" applyAlignment="1">
      <alignment horizontal="center"/>
    </xf>
    <xf numFmtId="4" fontId="5" fillId="0" borderId="0" xfId="28" applyNumberFormat="1" applyFont="1" applyFill="1" applyBorder="1" applyAlignment="1">
      <alignment horizontal="right" wrapText="1"/>
    </xf>
    <xf numFmtId="49" fontId="4" fillId="0" borderId="0" xfId="0" applyNumberFormat="1" applyFont="1" applyFill="1" applyBorder="1" applyAlignment="1">
      <alignment horizontal="center" vertical="top"/>
    </xf>
    <xf numFmtId="165" fontId="5" fillId="0" borderId="0" xfId="28" applyNumberFormat="1" applyFont="1" applyFill="1" applyBorder="1" applyAlignment="1">
      <alignment horizontal="right"/>
    </xf>
    <xf numFmtId="49" fontId="4"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4" fontId="4" fillId="0" borderId="13" xfId="28"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165" fontId="4" fillId="0" borderId="14" xfId="0" applyNumberFormat="1" applyFont="1" applyFill="1" applyBorder="1" applyAlignment="1">
      <alignment horizontal="center" vertical="center" wrapText="1"/>
    </xf>
    <xf numFmtId="0" fontId="5" fillId="0" borderId="0" xfId="0" applyFont="1" applyFill="1" applyAlignment="1">
      <alignment horizontal="center" vertical="center"/>
    </xf>
    <xf numFmtId="49" fontId="4" fillId="0" borderId="15" xfId="0" applyNumberFormat="1" applyFont="1" applyFill="1" applyBorder="1" applyAlignment="1">
      <alignment horizontal="center" vertical="top" wrapText="1"/>
    </xf>
    <xf numFmtId="0" fontId="5" fillId="0" borderId="15" xfId="0" applyNumberFormat="1" applyFont="1" applyFill="1" applyBorder="1" applyAlignment="1">
      <alignment horizontal="justify" vertical="top" wrapText="1"/>
    </xf>
    <xf numFmtId="0" fontId="5" fillId="0" borderId="15" xfId="0" applyNumberFormat="1" applyFont="1" applyFill="1" applyBorder="1" applyAlignment="1">
      <alignment horizontal="center" wrapText="1"/>
    </xf>
    <xf numFmtId="4" fontId="5" fillId="0" borderId="15" xfId="0" applyNumberFormat="1" applyFont="1" applyFill="1" applyBorder="1" applyAlignment="1">
      <alignment horizontal="right" wrapText="1"/>
    </xf>
    <xf numFmtId="165" fontId="5" fillId="0" borderId="15" xfId="0" applyNumberFormat="1" applyFont="1" applyFill="1" applyBorder="1" applyAlignment="1">
      <alignment horizontal="right" wrapText="1"/>
    </xf>
    <xf numFmtId="0" fontId="5" fillId="0" borderId="0" xfId="0" applyFont="1" applyFill="1" applyBorder="1"/>
    <xf numFmtId="0" fontId="4" fillId="0" borderId="0" xfId="0" applyFont="1" applyFill="1" applyBorder="1" applyAlignment="1">
      <alignment horizontal="center" vertical="top" wrapText="1"/>
    </xf>
    <xf numFmtId="0" fontId="4" fillId="0" borderId="0" xfId="0" applyFont="1" applyFill="1" applyBorder="1" applyAlignment="1">
      <alignment horizontal="justify" vertical="top" wrapText="1"/>
    </xf>
    <xf numFmtId="0" fontId="5" fillId="0" borderId="0" xfId="0" applyNumberFormat="1" applyFont="1" applyFill="1" applyBorder="1" applyAlignment="1">
      <alignment horizontal="center" wrapText="1"/>
    </xf>
    <xf numFmtId="4" fontId="5" fillId="0" borderId="0" xfId="0" applyNumberFormat="1" applyFont="1" applyFill="1" applyBorder="1" applyAlignment="1">
      <alignment horizontal="right" wrapText="1"/>
    </xf>
    <xf numFmtId="165" fontId="5" fillId="0" borderId="0" xfId="0" applyNumberFormat="1" applyFont="1" applyFill="1" applyBorder="1" applyAlignment="1">
      <alignment horizontal="right" wrapText="1"/>
    </xf>
    <xf numFmtId="49" fontId="4" fillId="0" borderId="0" xfId="0" applyNumberFormat="1" applyFont="1" applyFill="1" applyBorder="1" applyAlignment="1">
      <alignment horizontal="center" vertical="top" wrapText="1"/>
    </xf>
    <xf numFmtId="0" fontId="4" fillId="0" borderId="0" xfId="0" applyNumberFormat="1" applyFont="1" applyFill="1" applyBorder="1" applyAlignment="1">
      <alignment horizontal="justify" vertical="top" wrapText="1"/>
    </xf>
    <xf numFmtId="49" fontId="4" fillId="0" borderId="16" xfId="0" applyNumberFormat="1" applyFont="1" applyFill="1" applyBorder="1" applyAlignment="1">
      <alignment horizontal="center" vertical="top" wrapText="1"/>
    </xf>
    <xf numFmtId="0" fontId="4" fillId="0" borderId="16" xfId="0" applyNumberFormat="1" applyFont="1" applyFill="1" applyBorder="1" applyAlignment="1">
      <alignment horizontal="justify" vertical="top" wrapText="1"/>
    </xf>
    <xf numFmtId="4" fontId="4" fillId="0" borderId="16" xfId="0" applyNumberFormat="1" applyFont="1" applyFill="1" applyBorder="1" applyAlignment="1">
      <alignment horizontal="left"/>
    </xf>
    <xf numFmtId="4" fontId="4" fillId="0" borderId="16" xfId="0" applyNumberFormat="1" applyFont="1" applyFill="1" applyBorder="1" applyAlignment="1">
      <alignment horizontal="center" wrapText="1"/>
    </xf>
    <xf numFmtId="4" fontId="4" fillId="0" borderId="16" xfId="28" applyNumberFormat="1" applyFont="1" applyFill="1" applyBorder="1" applyAlignment="1">
      <alignment horizontal="right" wrapText="1"/>
    </xf>
    <xf numFmtId="0" fontId="5" fillId="0" borderId="0" xfId="0" applyNumberFormat="1" applyFont="1" applyFill="1" applyBorder="1" applyAlignment="1">
      <alignment horizontal="justify" vertical="top" wrapText="1"/>
    </xf>
    <xf numFmtId="165" fontId="5" fillId="0" borderId="0" xfId="0" applyNumberFormat="1" applyFont="1" applyFill="1" applyBorder="1" applyAlignment="1">
      <alignment horizontal="right"/>
    </xf>
    <xf numFmtId="0" fontId="5" fillId="0" borderId="0" xfId="0" applyFont="1" applyFill="1"/>
    <xf numFmtId="165" fontId="4" fillId="0" borderId="16" xfId="0" applyNumberFormat="1" applyFont="1" applyFill="1" applyBorder="1" applyAlignment="1">
      <alignment horizontal="right" wrapText="1"/>
    </xf>
    <xf numFmtId="0" fontId="4" fillId="0" borderId="0" xfId="0" applyFont="1" applyFill="1" applyBorder="1"/>
    <xf numFmtId="4" fontId="4" fillId="0" borderId="0" xfId="0" applyNumberFormat="1" applyFont="1" applyFill="1" applyBorder="1" applyAlignment="1">
      <alignment horizontal="center" wrapText="1"/>
    </xf>
    <xf numFmtId="4" fontId="4" fillId="0" borderId="0" xfId="28" applyNumberFormat="1" applyFont="1" applyFill="1" applyBorder="1" applyAlignment="1">
      <alignment horizontal="right" wrapText="1"/>
    </xf>
    <xf numFmtId="165" fontId="4" fillId="0" borderId="0" xfId="0" applyNumberFormat="1" applyFont="1" applyFill="1" applyBorder="1" applyAlignment="1">
      <alignment horizontal="right" wrapText="1"/>
    </xf>
    <xf numFmtId="0" fontId="7" fillId="0" borderId="0" xfId="0" applyNumberFormat="1" applyFont="1" applyFill="1" applyBorder="1" applyAlignment="1">
      <alignment horizontal="justify" vertical="top" wrapText="1"/>
    </xf>
    <xf numFmtId="0" fontId="7" fillId="0" borderId="0" xfId="0" applyNumberFormat="1" applyFont="1" applyFill="1" applyBorder="1" applyAlignment="1">
      <alignment horizontal="center" vertical="top"/>
    </xf>
    <xf numFmtId="0" fontId="7" fillId="0" borderId="0" xfId="0" applyFont="1" applyFill="1" applyBorder="1" applyAlignment="1">
      <alignment horizontal="justify" vertical="top" wrapText="1"/>
    </xf>
    <xf numFmtId="0" fontId="7" fillId="0" borderId="0" xfId="0" applyFont="1" applyFill="1" applyBorder="1" applyAlignment="1">
      <alignment horizontal="center" vertical="top"/>
    </xf>
    <xf numFmtId="49" fontId="9" fillId="0" borderId="0" xfId="0" applyNumberFormat="1" applyFont="1" applyFill="1" applyBorder="1" applyAlignment="1">
      <alignment horizontal="center" vertical="top" wrapText="1"/>
    </xf>
    <xf numFmtId="0" fontId="5" fillId="0" borderId="0" xfId="0" applyNumberFormat="1" applyFont="1" applyFill="1" applyBorder="1" applyAlignment="1">
      <alignment horizontal="center"/>
    </xf>
    <xf numFmtId="0" fontId="5" fillId="0" borderId="0" xfId="52" applyFont="1" applyFill="1"/>
    <xf numFmtId="49" fontId="5" fillId="0" borderId="0" xfId="52" applyNumberFormat="1" applyFont="1" applyFill="1" applyBorder="1" applyAlignment="1">
      <alignment horizontal="center" vertical="top"/>
    </xf>
    <xf numFmtId="4" fontId="5" fillId="0" borderId="0" xfId="52" applyNumberFormat="1" applyFont="1" applyFill="1" applyBorder="1" applyAlignment="1">
      <alignment horizontal="right"/>
    </xf>
    <xf numFmtId="4" fontId="4" fillId="0" borderId="0" xfId="0" applyNumberFormat="1" applyFont="1" applyFill="1" applyBorder="1" applyAlignment="1">
      <alignment horizontal="left"/>
    </xf>
    <xf numFmtId="4" fontId="5" fillId="0" borderId="0" xfId="0" applyNumberFormat="1" applyFont="1" applyFill="1" applyBorder="1"/>
    <xf numFmtId="49" fontId="4" fillId="0" borderId="19" xfId="0" applyNumberFormat="1" applyFont="1" applyFill="1" applyBorder="1" applyAlignment="1">
      <alignment horizontal="center" vertical="top"/>
    </xf>
    <xf numFmtId="165" fontId="5" fillId="0" borderId="20" xfId="0" applyNumberFormat="1" applyFont="1" applyFill="1" applyBorder="1" applyAlignment="1">
      <alignment horizontal="right"/>
    </xf>
    <xf numFmtId="49" fontId="4" fillId="0" borderId="21" xfId="0" applyNumberFormat="1" applyFont="1" applyFill="1" applyBorder="1" applyAlignment="1">
      <alignment horizontal="center" vertical="top" wrapText="1"/>
    </xf>
    <xf numFmtId="0" fontId="4" fillId="0" borderId="22" xfId="0" applyNumberFormat="1" applyFont="1" applyFill="1" applyBorder="1" applyAlignment="1">
      <alignment horizontal="left" vertical="top" wrapText="1"/>
    </xf>
    <xf numFmtId="4" fontId="4" fillId="0" borderId="22" xfId="0" applyNumberFormat="1" applyFont="1" applyFill="1" applyBorder="1" applyAlignment="1">
      <alignment horizontal="left"/>
    </xf>
    <xf numFmtId="4" fontId="5" fillId="0" borderId="23" xfId="0" applyNumberFormat="1" applyFont="1" applyFill="1" applyBorder="1" applyAlignment="1">
      <alignment horizontal="right"/>
    </xf>
    <xf numFmtId="0" fontId="5" fillId="0" borderId="0" xfId="52" applyFont="1" applyFill="1" applyBorder="1" applyAlignment="1">
      <alignment horizontal="center"/>
    </xf>
    <xf numFmtId="0" fontId="10" fillId="0" borderId="0" xfId="52" applyFont="1" applyFill="1" applyBorder="1" applyAlignment="1">
      <alignment horizontal="center"/>
    </xf>
    <xf numFmtId="0" fontId="10" fillId="0" borderId="0" xfId="52" applyFont="1" applyFill="1" applyBorder="1" applyAlignment="1">
      <alignment horizontal="center" vertical="top"/>
    </xf>
    <xf numFmtId="49" fontId="9" fillId="0" borderId="0" xfId="0" applyNumberFormat="1" applyFont="1" applyBorder="1" applyAlignment="1">
      <alignment horizontal="center" vertical="top"/>
    </xf>
    <xf numFmtId="0" fontId="7" fillId="0" borderId="0" xfId="0" applyFont="1" applyBorder="1" applyAlignment="1">
      <alignment horizontal="justify" vertical="top" wrapText="1"/>
    </xf>
    <xf numFmtId="0" fontId="7" fillId="0" borderId="0" xfId="0" applyFont="1" applyBorder="1" applyAlignment="1">
      <alignment horizontal="center" vertical="top"/>
    </xf>
    <xf numFmtId="165" fontId="7" fillId="0" borderId="0" xfId="28" applyNumberFormat="1" applyFont="1" applyFill="1" applyBorder="1" applyAlignment="1">
      <alignment horizontal="right"/>
    </xf>
    <xf numFmtId="0" fontId="5" fillId="0" borderId="0" xfId="52" applyFont="1" applyFill="1" applyBorder="1" applyAlignment="1">
      <alignment horizontal="justify" vertical="top" wrapText="1"/>
    </xf>
    <xf numFmtId="0" fontId="12" fillId="0" borderId="0" xfId="52" applyFont="1" applyFill="1" applyBorder="1" applyAlignment="1">
      <alignment horizontal="left" wrapText="1"/>
    </xf>
    <xf numFmtId="0" fontId="5" fillId="0" borderId="0" xfId="0" applyFont="1" applyBorder="1" applyAlignment="1">
      <alignment horizontal="justify" vertical="top" wrapText="1"/>
    </xf>
    <xf numFmtId="0" fontId="5" fillId="0" borderId="0" xfId="0" applyNumberFormat="1" applyFont="1" applyFill="1" applyBorder="1" applyAlignment="1">
      <alignment horizontal="left" vertical="top" wrapText="1"/>
    </xf>
    <xf numFmtId="49" fontId="9" fillId="0" borderId="0" xfId="0" applyNumberFormat="1" applyFont="1" applyFill="1" applyBorder="1" applyAlignment="1">
      <alignment horizontal="center" vertical="top"/>
    </xf>
    <xf numFmtId="0" fontId="7" fillId="0" borderId="0" xfId="52" applyFont="1" applyFill="1" applyBorder="1" applyAlignment="1">
      <alignment horizontal="center" vertical="top"/>
    </xf>
    <xf numFmtId="0" fontId="7" fillId="0" borderId="0" xfId="52" applyFont="1" applyFill="1" applyBorder="1" applyAlignment="1">
      <alignment horizontal="center"/>
    </xf>
    <xf numFmtId="0" fontId="7" fillId="0" borderId="0" xfId="52" applyFont="1" applyFill="1" applyBorder="1" applyAlignment="1">
      <alignment horizontal="left" wrapText="1"/>
    </xf>
    <xf numFmtId="0" fontId="7" fillId="0" borderId="0" xfId="0" applyFont="1" applyFill="1" applyBorder="1" applyAlignment="1">
      <alignment horizontal="center"/>
    </xf>
    <xf numFmtId="165" fontId="4" fillId="0" borderId="22" xfId="28" applyNumberFormat="1" applyFont="1" applyFill="1" applyBorder="1" applyAlignment="1"/>
    <xf numFmtId="49" fontId="7" fillId="0" borderId="0" xfId="0" applyNumberFormat="1" applyFont="1" applyFill="1" applyBorder="1" applyAlignment="1">
      <alignment horizontal="center" vertical="top"/>
    </xf>
    <xf numFmtId="49" fontId="7" fillId="0" borderId="0" xfId="0" applyNumberFormat="1" applyFont="1" applyBorder="1" applyAlignment="1">
      <alignment horizontal="center" vertical="top"/>
    </xf>
    <xf numFmtId="4" fontId="12" fillId="0" borderId="0" xfId="0" applyNumberFormat="1" applyFont="1" applyFill="1" applyBorder="1" applyAlignment="1">
      <alignment horizontal="right" wrapText="1"/>
    </xf>
    <xf numFmtId="165" fontId="12" fillId="0" borderId="0" xfId="0" applyNumberFormat="1" applyFont="1" applyFill="1" applyBorder="1" applyAlignment="1">
      <alignment horizontal="right" wrapText="1"/>
    </xf>
    <xf numFmtId="4" fontId="12" fillId="0" borderId="0" xfId="0" applyNumberFormat="1" applyFont="1" applyFill="1" applyBorder="1" applyAlignment="1">
      <alignment horizontal="left"/>
    </xf>
    <xf numFmtId="0" fontId="5" fillId="0" borderId="0" xfId="0" applyFont="1" applyFill="1" applyBorder="1" applyAlignment="1"/>
    <xf numFmtId="165" fontId="5" fillId="0" borderId="0" xfId="0" applyNumberFormat="1" applyFont="1" applyFill="1" applyBorder="1"/>
    <xf numFmtId="165" fontId="4" fillId="0" borderId="24" xfId="0" applyNumberFormat="1" applyFont="1" applyFill="1" applyBorder="1"/>
    <xf numFmtId="0" fontId="11" fillId="0" borderId="0" xfId="0" applyFont="1"/>
    <xf numFmtId="0" fontId="15" fillId="0" borderId="0" xfId="0" applyFont="1" applyFill="1" applyAlignment="1">
      <alignment vertical="top"/>
    </xf>
    <xf numFmtId="0" fontId="16" fillId="0" borderId="0" xfId="0" applyFont="1" applyFill="1" applyBorder="1" applyAlignment="1">
      <alignment horizontal="justify" vertical="top" wrapText="1"/>
    </xf>
    <xf numFmtId="0" fontId="17" fillId="0" borderId="0" xfId="0" applyFont="1" applyFill="1" applyBorder="1" applyAlignment="1">
      <alignment vertical="top"/>
    </xf>
    <xf numFmtId="0" fontId="17" fillId="0" borderId="0" xfId="0" applyFont="1" applyFill="1" applyAlignment="1">
      <alignment vertical="top"/>
    </xf>
    <xf numFmtId="0" fontId="16" fillId="0" borderId="0" xfId="0" applyNumberFormat="1" applyFont="1" applyFill="1" applyBorder="1" applyAlignment="1">
      <alignment horizontal="justify" vertical="top" wrapText="1"/>
    </xf>
    <xf numFmtId="0" fontId="16" fillId="0" borderId="0" xfId="0" applyFont="1" applyAlignment="1">
      <alignment vertical="top" wrapText="1"/>
    </xf>
    <xf numFmtId="49" fontId="4" fillId="0" borderId="25" xfId="0" applyNumberFormat="1" applyFont="1" applyFill="1" applyBorder="1" applyAlignment="1">
      <alignment horizontal="center" vertical="center" wrapText="1"/>
    </xf>
    <xf numFmtId="0" fontId="4" fillId="0" borderId="25" xfId="0" applyFont="1" applyFill="1" applyBorder="1" applyAlignment="1">
      <alignment horizontal="center" vertical="center" wrapText="1"/>
    </xf>
    <xf numFmtId="4" fontId="4" fillId="0" borderId="25" xfId="28" applyNumberFormat="1" applyFont="1" applyFill="1" applyBorder="1" applyAlignment="1">
      <alignment horizontal="center" vertical="center" wrapText="1"/>
    </xf>
    <xf numFmtId="4" fontId="4" fillId="0" borderId="25" xfId="0" applyNumberFormat="1" applyFont="1" applyFill="1" applyBorder="1" applyAlignment="1">
      <alignment horizontal="center" vertical="center" wrapText="1"/>
    </xf>
    <xf numFmtId="165" fontId="4"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top" wrapText="1"/>
    </xf>
    <xf numFmtId="0" fontId="5" fillId="0" borderId="25" xfId="0" applyNumberFormat="1" applyFont="1" applyFill="1" applyBorder="1" applyAlignment="1">
      <alignment horizontal="center" wrapText="1"/>
    </xf>
    <xf numFmtId="4" fontId="5" fillId="0" borderId="25" xfId="0" applyNumberFormat="1" applyFont="1" applyFill="1" applyBorder="1" applyAlignment="1">
      <alignment horizontal="right" wrapText="1"/>
    </xf>
    <xf numFmtId="165" fontId="9" fillId="0" borderId="0" xfId="0" applyNumberFormat="1" applyFont="1" applyFill="1" applyBorder="1" applyAlignment="1">
      <alignment horizontal="right" wrapText="1"/>
    </xf>
    <xf numFmtId="4" fontId="5" fillId="0" borderId="0" xfId="0" applyNumberFormat="1" applyFont="1" applyFill="1" applyBorder="1" applyAlignment="1">
      <alignment wrapText="1"/>
    </xf>
    <xf numFmtId="165" fontId="9" fillId="0" borderId="0" xfId="0" applyNumberFormat="1" applyFont="1" applyFill="1" applyBorder="1" applyAlignment="1">
      <alignment wrapText="1"/>
    </xf>
    <xf numFmtId="165" fontId="7" fillId="0" borderId="0" xfId="0" applyNumberFormat="1" applyFont="1" applyFill="1" applyBorder="1" applyAlignment="1">
      <alignment horizontal="right" wrapText="1"/>
    </xf>
    <xf numFmtId="165" fontId="7" fillId="0" borderId="25" xfId="0" applyNumberFormat="1" applyFont="1" applyFill="1" applyBorder="1" applyAlignment="1">
      <alignment horizontal="right" wrapText="1"/>
    </xf>
    <xf numFmtId="49" fontId="4" fillId="0" borderId="26" xfId="0" applyNumberFormat="1" applyFont="1" applyFill="1" applyBorder="1" applyAlignment="1">
      <alignment horizontal="center" vertical="top" wrapText="1"/>
    </xf>
    <xf numFmtId="0" fontId="5" fillId="0" borderId="26" xfId="0" applyNumberFormat="1" applyFont="1" applyFill="1" applyBorder="1" applyAlignment="1">
      <alignment horizontal="center" wrapText="1"/>
    </xf>
    <xf numFmtId="4" fontId="5" fillId="0" borderId="26" xfId="0" applyNumberFormat="1" applyFont="1" applyFill="1" applyBorder="1" applyAlignment="1">
      <alignment horizontal="right" wrapText="1"/>
    </xf>
    <xf numFmtId="0" fontId="9" fillId="0" borderId="0" xfId="0" applyFont="1" applyFill="1" applyBorder="1" applyAlignment="1">
      <alignment horizontal="justify" vertical="top" wrapText="1"/>
    </xf>
    <xf numFmtId="0" fontId="9" fillId="0" borderId="0" xfId="0" applyFont="1" applyFill="1" applyBorder="1"/>
    <xf numFmtId="165" fontId="7" fillId="0" borderId="0" xfId="0" applyNumberFormat="1" applyFont="1" applyFill="1" applyBorder="1"/>
    <xf numFmtId="49" fontId="4" fillId="0" borderId="21" xfId="0" applyNumberFormat="1" applyFont="1" applyFill="1" applyBorder="1" applyAlignment="1">
      <alignment horizontal="center" vertical="top"/>
    </xf>
    <xf numFmtId="0" fontId="5" fillId="0" borderId="22" xfId="0" applyFont="1" applyFill="1" applyBorder="1" applyAlignment="1">
      <alignment horizontal="center"/>
    </xf>
    <xf numFmtId="165" fontId="4" fillId="0" borderId="22" xfId="0" applyNumberFormat="1" applyFont="1" applyFill="1" applyBorder="1"/>
    <xf numFmtId="4" fontId="5" fillId="0" borderId="22" xfId="0" applyNumberFormat="1" applyFont="1" applyFill="1" applyBorder="1" applyAlignment="1">
      <alignment horizontal="right"/>
    </xf>
    <xf numFmtId="0" fontId="9" fillId="0" borderId="22" xfId="0" applyFont="1" applyFill="1" applyBorder="1" applyAlignment="1">
      <alignment horizontal="justify" vertical="top" wrapText="1"/>
    </xf>
    <xf numFmtId="0" fontId="5" fillId="0" borderId="22" xfId="0" applyNumberFormat="1" applyFont="1" applyFill="1" applyBorder="1" applyAlignment="1">
      <alignment horizontal="center" wrapText="1"/>
    </xf>
    <xf numFmtId="4" fontId="5" fillId="0" borderId="22" xfId="0" applyNumberFormat="1" applyFont="1" applyFill="1" applyBorder="1" applyAlignment="1">
      <alignment horizontal="right" wrapText="1"/>
    </xf>
    <xf numFmtId="165" fontId="9" fillId="0" borderId="23" xfId="0" applyNumberFormat="1" applyFont="1" applyFill="1" applyBorder="1" applyAlignment="1">
      <alignment wrapText="1"/>
    </xf>
    <xf numFmtId="0" fontId="9" fillId="0" borderId="22" xfId="0" applyNumberFormat="1" applyFont="1" applyFill="1" applyBorder="1" applyAlignment="1">
      <alignment horizontal="justify" vertical="top" wrapText="1"/>
    </xf>
    <xf numFmtId="165" fontId="9" fillId="0" borderId="23" xfId="0" applyNumberFormat="1" applyFont="1" applyFill="1" applyBorder="1" applyAlignment="1">
      <alignment horizontal="right" wrapText="1"/>
    </xf>
    <xf numFmtId="3" fontId="5" fillId="0" borderId="0" xfId="33" applyNumberFormat="1" applyFont="1" applyFill="1" applyBorder="1" applyAlignment="1">
      <alignment horizontal="right"/>
    </xf>
    <xf numFmtId="165" fontId="5" fillId="0" borderId="26" xfId="0" applyNumberFormat="1" applyFont="1" applyFill="1" applyBorder="1" applyAlignment="1">
      <alignment horizontal="right" wrapText="1"/>
    </xf>
    <xf numFmtId="165" fontId="7" fillId="0" borderId="26" xfId="0" applyNumberFormat="1" applyFont="1" applyFill="1" applyBorder="1" applyAlignment="1">
      <alignment horizontal="right" wrapText="1"/>
    </xf>
    <xf numFmtId="49" fontId="7" fillId="0" borderId="0" xfId="0" applyNumberFormat="1" applyFont="1" applyFill="1" applyBorder="1" applyAlignment="1">
      <alignment horizontal="center" vertical="top" wrapText="1"/>
    </xf>
    <xf numFmtId="165" fontId="7" fillId="0" borderId="0" xfId="0" applyNumberFormat="1" applyFont="1" applyFill="1" applyBorder="1" applyAlignment="1">
      <alignment wrapText="1"/>
    </xf>
    <xf numFmtId="0" fontId="7" fillId="0" borderId="0" xfId="0" applyFont="1" applyFill="1" applyBorder="1"/>
    <xf numFmtId="4" fontId="4" fillId="0" borderId="25" xfId="0" applyNumberFormat="1" applyFont="1" applyFill="1" applyBorder="1" applyAlignment="1">
      <alignment horizontal="left"/>
    </xf>
    <xf numFmtId="165" fontId="4" fillId="0" borderId="25" xfId="28" applyNumberFormat="1" applyFont="1" applyFill="1" applyBorder="1" applyAlignment="1"/>
    <xf numFmtId="4" fontId="5" fillId="0" borderId="25" xfId="0" applyNumberFormat="1" applyFont="1" applyFill="1" applyBorder="1" applyAlignment="1">
      <alignment horizontal="right"/>
    </xf>
    <xf numFmtId="0" fontId="5" fillId="0" borderId="25" xfId="0" applyFont="1" applyFill="1" applyBorder="1" applyAlignment="1">
      <alignment horizontal="center"/>
    </xf>
    <xf numFmtId="0" fontId="5" fillId="0" borderId="25" xfId="0" applyFont="1" applyFill="1" applyBorder="1" applyAlignment="1">
      <alignment horizontal="justify" vertical="top" wrapText="1"/>
    </xf>
    <xf numFmtId="49" fontId="35" fillId="0" borderId="21" xfId="0" applyNumberFormat="1" applyFont="1" applyFill="1" applyBorder="1" applyAlignment="1">
      <alignment horizontal="center" vertical="top"/>
    </xf>
    <xf numFmtId="0" fontId="36" fillId="0" borderId="22" xfId="0" applyFont="1" applyFill="1" applyBorder="1" applyAlignment="1">
      <alignment horizontal="justify" vertical="top" wrapText="1"/>
    </xf>
    <xf numFmtId="0" fontId="36" fillId="0" borderId="22" xfId="0" applyFont="1" applyFill="1" applyBorder="1" applyAlignment="1">
      <alignment horizontal="center"/>
    </xf>
    <xf numFmtId="4" fontId="36" fillId="0" borderId="22" xfId="0" applyNumberFormat="1" applyFont="1" applyFill="1" applyBorder="1" applyAlignment="1">
      <alignment horizontal="right"/>
    </xf>
    <xf numFmtId="0" fontId="5" fillId="0" borderId="0" xfId="0" quotePrefix="1" applyNumberFormat="1"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0" borderId="31" xfId="0" applyFont="1" applyFill="1" applyBorder="1" applyAlignment="1">
      <alignment horizontal="center"/>
    </xf>
    <xf numFmtId="4" fontId="5" fillId="0" borderId="31" xfId="0" applyNumberFormat="1" applyFont="1" applyFill="1" applyBorder="1" applyAlignment="1">
      <alignment horizontal="right"/>
    </xf>
    <xf numFmtId="4" fontId="5" fillId="0" borderId="32" xfId="0" applyNumberFormat="1" applyFont="1" applyFill="1" applyBorder="1" applyAlignment="1">
      <alignment horizontal="right"/>
    </xf>
    <xf numFmtId="49" fontId="2" fillId="0" borderId="0" xfId="0" applyNumberFormat="1" applyFont="1" applyFill="1" applyBorder="1" applyAlignment="1">
      <alignment horizontal="center" vertical="top"/>
    </xf>
    <xf numFmtId="0" fontId="7" fillId="0" borderId="33" xfId="0" applyNumberFormat="1" applyFont="1" applyFill="1" applyBorder="1" applyAlignment="1">
      <alignment horizontal="center" wrapText="1"/>
    </xf>
    <xf numFmtId="4" fontId="7" fillId="0" borderId="33" xfId="0" applyNumberFormat="1" applyFont="1" applyFill="1" applyBorder="1" applyAlignment="1">
      <alignment horizontal="right" wrapText="1"/>
    </xf>
    <xf numFmtId="4" fontId="7" fillId="0" borderId="18" xfId="0" applyNumberFormat="1" applyFont="1" applyFill="1" applyBorder="1" applyAlignment="1">
      <alignment horizontal="right" wrapText="1"/>
    </xf>
    <xf numFmtId="0" fontId="7" fillId="0" borderId="34" xfId="0" applyFont="1" applyFill="1" applyBorder="1" applyAlignment="1">
      <alignment horizontal="center"/>
    </xf>
    <xf numFmtId="4" fontId="7" fillId="0" borderId="34" xfId="0" applyNumberFormat="1" applyFont="1" applyFill="1" applyBorder="1" applyAlignment="1">
      <alignment horizontal="right"/>
    </xf>
    <xf numFmtId="4" fontId="7" fillId="0" borderId="20" xfId="0" applyNumberFormat="1" applyFont="1" applyFill="1" applyBorder="1" applyAlignment="1">
      <alignment horizontal="right"/>
    </xf>
    <xf numFmtId="49" fontId="7" fillId="0" borderId="17" xfId="0" applyNumberFormat="1" applyFont="1" applyFill="1" applyBorder="1" applyAlignment="1">
      <alignment horizontal="center" vertical="top"/>
    </xf>
    <xf numFmtId="49" fontId="7" fillId="0" borderId="19" xfId="0" applyNumberFormat="1" applyFont="1" applyFill="1" applyBorder="1" applyAlignment="1">
      <alignment horizontal="center" vertical="top" wrapText="1"/>
    </xf>
    <xf numFmtId="0" fontId="7" fillId="0" borderId="34" xfId="0" applyFont="1" applyFill="1" applyBorder="1" applyAlignment="1">
      <alignment horizontal="justify" vertical="top" wrapText="1"/>
    </xf>
    <xf numFmtId="0" fontId="5" fillId="0" borderId="25" xfId="0" applyNumberFormat="1" applyFont="1" applyFill="1" applyBorder="1" applyAlignment="1">
      <alignment horizontal="justify" vertical="top" wrapText="1"/>
    </xf>
    <xf numFmtId="165" fontId="5" fillId="0" borderId="25" xfId="0" applyNumberFormat="1" applyFont="1" applyFill="1" applyBorder="1" applyAlignment="1">
      <alignment horizontal="right" wrapText="1"/>
    </xf>
    <xf numFmtId="49" fontId="4" fillId="0" borderId="25" xfId="0" applyNumberFormat="1" applyFont="1" applyFill="1" applyBorder="1" applyAlignment="1">
      <alignment horizontal="center" vertical="top"/>
    </xf>
    <xf numFmtId="165" fontId="5" fillId="0" borderId="25" xfId="0" applyNumberFormat="1" applyFont="1" applyFill="1" applyBorder="1" applyAlignment="1">
      <alignment horizontal="right"/>
    </xf>
    <xf numFmtId="4" fontId="5" fillId="0" borderId="0" xfId="0" applyNumberFormat="1" applyFont="1" applyFill="1" applyBorder="1" applyAlignment="1">
      <alignment horizontal="center" wrapText="1"/>
    </xf>
    <xf numFmtId="0" fontId="36" fillId="0" borderId="0" xfId="46" applyFont="1" applyFill="1" applyProtection="1"/>
    <xf numFmtId="0" fontId="35" fillId="0" borderId="0" xfId="46" applyFont="1" applyFill="1" applyProtection="1"/>
    <xf numFmtId="0" fontId="16" fillId="0" borderId="0" xfId="46" applyFont="1" applyFill="1" applyProtection="1"/>
    <xf numFmtId="0" fontId="16" fillId="0" borderId="0" xfId="46" applyFont="1" applyFill="1" applyProtection="1">
      <protection locked="0"/>
    </xf>
    <xf numFmtId="0" fontId="16" fillId="0" borderId="0" xfId="46" applyFont="1" applyFill="1" applyAlignment="1" applyProtection="1">
      <alignment horizontal="center"/>
    </xf>
    <xf numFmtId="0" fontId="16" fillId="0" borderId="0" xfId="46" applyFont="1" applyFill="1" applyAlignment="1" applyProtection="1">
      <alignment horizontal="center" vertical="top"/>
    </xf>
    <xf numFmtId="0" fontId="16" fillId="0" borderId="0" xfId="46" applyFont="1" applyFill="1" applyAlignment="1" applyProtection="1">
      <alignment horizontal="left" vertical="top" wrapText="1"/>
    </xf>
    <xf numFmtId="0" fontId="16" fillId="0" borderId="0" xfId="46" applyFont="1" applyFill="1" applyAlignment="1" applyProtection="1">
      <alignment horizontal="right"/>
    </xf>
    <xf numFmtId="4" fontId="16" fillId="0" borderId="0" xfId="46" applyNumberFormat="1" applyFont="1" applyFill="1" applyProtection="1"/>
    <xf numFmtId="0" fontId="16" fillId="0" borderId="0" xfId="46" applyFont="1" applyFill="1" applyAlignment="1" applyProtection="1">
      <alignment horizontal="center"/>
      <protection locked="0"/>
    </xf>
    <xf numFmtId="0" fontId="36" fillId="0" borderId="24" xfId="46" applyFont="1" applyFill="1" applyBorder="1" applyAlignment="1" applyProtection="1">
      <alignment horizontal="center" vertical="top"/>
    </xf>
    <xf numFmtId="0" fontId="36" fillId="0" borderId="23" xfId="46" applyFont="1" applyFill="1" applyBorder="1" applyAlignment="1" applyProtection="1">
      <alignment horizontal="left" vertical="top" wrapText="1"/>
    </xf>
    <xf numFmtId="4" fontId="16" fillId="0" borderId="0" xfId="46" applyNumberFormat="1" applyFont="1" applyFill="1" applyAlignment="1" applyProtection="1">
      <alignment horizontal="centerContinuous"/>
    </xf>
    <xf numFmtId="0" fontId="16" fillId="0" borderId="0" xfId="46" applyFont="1" applyFill="1" applyAlignment="1" applyProtection="1">
      <alignment horizontal="centerContinuous"/>
      <protection locked="0"/>
    </xf>
    <xf numFmtId="0" fontId="16" fillId="0" borderId="0" xfId="46" quotePrefix="1" applyFont="1" applyFill="1" applyAlignment="1" applyProtection="1">
      <alignment horizontal="center" vertical="top"/>
    </xf>
    <xf numFmtId="0" fontId="16" fillId="0" borderId="0" xfId="46" applyFont="1" applyFill="1" applyAlignment="1" applyProtection="1">
      <alignment horizontal="justify" vertical="top"/>
    </xf>
    <xf numFmtId="0" fontId="16" fillId="0" borderId="34" xfId="46" applyFont="1" applyFill="1" applyBorder="1" applyAlignment="1" applyProtection="1">
      <alignment horizontal="right"/>
    </xf>
    <xf numFmtId="4" fontId="16" fillId="0" borderId="34" xfId="46" applyNumberFormat="1" applyFont="1" applyFill="1" applyBorder="1" applyAlignment="1" applyProtection="1">
      <alignment horizontal="right"/>
    </xf>
    <xf numFmtId="0" fontId="16" fillId="0" borderId="34" xfId="46" applyFont="1" applyFill="1" applyBorder="1" applyAlignment="1" applyProtection="1">
      <alignment horizontal="center"/>
    </xf>
    <xf numFmtId="4" fontId="16" fillId="0" borderId="34" xfId="46" applyNumberFormat="1" applyFont="1" applyFill="1" applyBorder="1" applyProtection="1">
      <protection locked="0"/>
    </xf>
    <xf numFmtId="0" fontId="16" fillId="0" borderId="0" xfId="46" applyFont="1" applyFill="1" applyBorder="1" applyAlignment="1" applyProtection="1">
      <alignment horizontal="right"/>
    </xf>
    <xf numFmtId="4" fontId="16" fillId="0" borderId="0" xfId="46" applyNumberFormat="1" applyFont="1" applyFill="1" applyBorder="1" applyAlignment="1" applyProtection="1">
      <alignment horizontal="right"/>
    </xf>
    <xf numFmtId="0" fontId="16" fillId="0" borderId="0" xfId="46" applyFont="1" applyFill="1" applyBorder="1" applyAlignment="1" applyProtection="1">
      <alignment horizontal="center"/>
    </xf>
    <xf numFmtId="4" fontId="16" fillId="0" borderId="0" xfId="46" applyNumberFormat="1" applyFont="1" applyFill="1" applyBorder="1" applyProtection="1">
      <protection locked="0"/>
    </xf>
    <xf numFmtId="0" fontId="16" fillId="0" borderId="0" xfId="46" applyFont="1" applyFill="1" applyBorder="1" applyAlignment="1" applyProtection="1">
      <alignment horizontal="justify" vertical="top"/>
    </xf>
    <xf numFmtId="0" fontId="16" fillId="0" borderId="0" xfId="46" quotePrefix="1" applyFont="1" applyFill="1" applyAlignment="1" applyProtection="1">
      <alignment horizontal="justify" vertical="top"/>
    </xf>
    <xf numFmtId="3" fontId="16" fillId="0" borderId="34" xfId="46" applyNumberFormat="1" applyFont="1" applyFill="1" applyBorder="1" applyAlignment="1" applyProtection="1">
      <alignment horizontal="right"/>
    </xf>
    <xf numFmtId="0" fontId="16" fillId="0" borderId="0" xfId="46" applyFont="1" applyFill="1" applyAlignment="1" applyProtection="1">
      <alignment horizontal="justify" vertical="top" wrapText="1"/>
    </xf>
    <xf numFmtId="4" fontId="16" fillId="0" borderId="0" xfId="46" applyNumberFormat="1" applyFont="1" applyFill="1" applyAlignment="1" applyProtection="1"/>
    <xf numFmtId="3" fontId="16" fillId="0" borderId="0" xfId="46" applyNumberFormat="1" applyFont="1" applyFill="1" applyBorder="1" applyAlignment="1" applyProtection="1">
      <alignment horizontal="right"/>
    </xf>
    <xf numFmtId="0" fontId="16" fillId="0" borderId="26" xfId="46" applyFont="1" applyFill="1" applyBorder="1" applyAlignment="1" applyProtection="1">
      <alignment horizontal="right"/>
    </xf>
    <xf numFmtId="4" fontId="16" fillId="0" borderId="26" xfId="46" applyNumberFormat="1" applyFont="1" applyFill="1" applyBorder="1" applyAlignment="1" applyProtection="1">
      <alignment horizontal="right"/>
    </xf>
    <xf numFmtId="0" fontId="16" fillId="0" borderId="26" xfId="46" applyFont="1" applyFill="1" applyBorder="1" applyAlignment="1" applyProtection="1">
      <alignment horizontal="center"/>
    </xf>
    <xf numFmtId="4" fontId="16" fillId="0" borderId="26" xfId="46" applyNumberFormat="1" applyFont="1" applyFill="1" applyBorder="1" applyProtection="1">
      <protection locked="0"/>
    </xf>
    <xf numFmtId="0" fontId="16" fillId="0" borderId="36" xfId="46" applyFont="1" applyFill="1" applyBorder="1" applyAlignment="1" applyProtection="1">
      <alignment horizontal="right"/>
    </xf>
    <xf numFmtId="0" fontId="16" fillId="0" borderId="36" xfId="46" applyFont="1" applyFill="1" applyBorder="1" applyAlignment="1" applyProtection="1">
      <alignment horizontal="center"/>
    </xf>
    <xf numFmtId="4" fontId="16" fillId="0" borderId="36" xfId="46" applyNumberFormat="1" applyFont="1" applyFill="1" applyBorder="1" applyProtection="1">
      <protection locked="0"/>
    </xf>
    <xf numFmtId="0" fontId="43" fillId="0" borderId="34" xfId="46" applyFont="1" applyFill="1" applyBorder="1" applyAlignment="1" applyProtection="1">
      <alignment horizontal="left" wrapText="1"/>
    </xf>
    <xf numFmtId="4" fontId="16" fillId="0" borderId="30" xfId="46" applyNumberFormat="1" applyFont="1" applyFill="1" applyBorder="1" applyAlignment="1" applyProtection="1">
      <alignment horizontal="right"/>
    </xf>
    <xf numFmtId="0" fontId="16" fillId="0" borderId="31" xfId="46" applyFont="1" applyFill="1" applyBorder="1" applyAlignment="1" applyProtection="1">
      <alignment horizontal="center"/>
    </xf>
    <xf numFmtId="4" fontId="16" fillId="0" borderId="32" xfId="46" applyNumberFormat="1" applyFont="1" applyFill="1" applyBorder="1" applyProtection="1">
      <protection locked="0"/>
    </xf>
    <xf numFmtId="0" fontId="36" fillId="0" borderId="0" xfId="46" applyFont="1" applyFill="1" applyBorder="1" applyAlignment="1" applyProtection="1">
      <alignment horizontal="center" vertical="top"/>
    </xf>
    <xf numFmtId="0" fontId="36" fillId="0" borderId="0" xfId="46" applyFont="1" applyFill="1" applyBorder="1" applyAlignment="1" applyProtection="1">
      <alignment horizontal="left" vertical="top" wrapText="1"/>
    </xf>
    <xf numFmtId="1" fontId="16" fillId="0" borderId="0" xfId="46" applyNumberFormat="1" applyFont="1" applyFill="1" applyAlignment="1" applyProtection="1">
      <alignment horizontal="center" vertical="top"/>
    </xf>
    <xf numFmtId="0" fontId="16" fillId="0" borderId="0" xfId="46" quotePrefix="1" applyFont="1" applyFill="1" applyAlignment="1" applyProtection="1">
      <alignment horizontal="left" vertical="top" wrapText="1"/>
    </xf>
    <xf numFmtId="0" fontId="16" fillId="0" borderId="0" xfId="46" applyFont="1" applyFill="1" applyBorder="1" applyAlignment="1" applyProtection="1">
      <alignment horizontal="justify" vertical="top" wrapText="1"/>
    </xf>
    <xf numFmtId="4" fontId="16" fillId="0" borderId="0" xfId="46" applyNumberFormat="1" applyFont="1" applyFill="1" applyBorder="1" applyAlignment="1" applyProtection="1">
      <alignment horizontal="center"/>
    </xf>
    <xf numFmtId="0" fontId="16" fillId="0" borderId="0" xfId="46" applyFont="1" applyFill="1" applyBorder="1" applyAlignment="1" applyProtection="1">
      <alignment horizontal="center"/>
      <protection locked="0"/>
    </xf>
    <xf numFmtId="0" fontId="16" fillId="0" borderId="36" xfId="46" applyFont="1" applyFill="1" applyBorder="1" applyAlignment="1" applyProtection="1">
      <alignment horizontal="left" vertical="top" wrapText="1"/>
    </xf>
    <xf numFmtId="4" fontId="16" fillId="0" borderId="36" xfId="46" applyNumberFormat="1" applyFont="1" applyFill="1" applyBorder="1" applyProtection="1"/>
    <xf numFmtId="0" fontId="16" fillId="0" borderId="36" xfId="46" applyFont="1" applyFill="1" applyBorder="1" applyAlignment="1" applyProtection="1">
      <alignment horizontal="center"/>
      <protection locked="0"/>
    </xf>
    <xf numFmtId="0" fontId="45" fillId="0" borderId="34" xfId="46" applyFont="1" applyFill="1" applyBorder="1" applyAlignment="1" applyProtection="1">
      <alignment horizontal="left"/>
    </xf>
    <xf numFmtId="0" fontId="16" fillId="0" borderId="0" xfId="46" applyFont="1" applyFill="1" applyAlignment="1" applyProtection="1">
      <alignment horizontal="left"/>
    </xf>
    <xf numFmtId="0" fontId="16" fillId="0" borderId="0" xfId="46" applyFont="1" applyFill="1" applyBorder="1" applyAlignment="1" applyProtection="1">
      <protection locked="0"/>
    </xf>
    <xf numFmtId="16" fontId="16" fillId="0" borderId="0" xfId="46" applyNumberFormat="1" applyFont="1" applyFill="1" applyAlignment="1" applyProtection="1">
      <alignment horizontal="center" vertical="top"/>
    </xf>
    <xf numFmtId="0" fontId="57" fillId="0" borderId="0" xfId="46" applyFont="1" applyFill="1" applyAlignment="1" applyProtection="1">
      <alignment horizontal="left" vertical="top" wrapText="1"/>
    </xf>
    <xf numFmtId="2" fontId="16" fillId="0" borderId="0" xfId="46" applyNumberFormat="1" applyFont="1" applyFill="1" applyAlignment="1" applyProtection="1">
      <alignment horizontal="left"/>
      <protection locked="0"/>
    </xf>
    <xf numFmtId="0" fontId="16" fillId="0" borderId="0" xfId="46" applyFont="1" applyFill="1" applyBorder="1" applyAlignment="1" applyProtection="1">
      <alignment horizontal="right" vertical="top" wrapText="1"/>
    </xf>
    <xf numFmtId="0" fontId="16" fillId="0" borderId="0" xfId="46" applyFont="1" applyFill="1" applyBorder="1" applyAlignment="1" applyProtection="1">
      <alignment horizontal="center" vertical="center"/>
    </xf>
    <xf numFmtId="4" fontId="16" fillId="0" borderId="0" xfId="46" applyNumberFormat="1" applyFont="1" applyFill="1" applyBorder="1" applyAlignment="1" applyProtection="1">
      <alignment horizontal="center" vertical="center"/>
      <protection locked="0"/>
    </xf>
    <xf numFmtId="0" fontId="57" fillId="0" borderId="0" xfId="46" applyFont="1" applyFill="1" applyAlignment="1" applyProtection="1">
      <alignment horizontal="left" wrapText="1"/>
    </xf>
    <xf numFmtId="0" fontId="16" fillId="0" borderId="0" xfId="46" applyFont="1" applyFill="1" applyAlignment="1" applyProtection="1">
      <alignment horizontal="left"/>
      <protection locked="0"/>
    </xf>
    <xf numFmtId="49" fontId="16" fillId="0" borderId="0" xfId="46" applyNumberFormat="1" applyFont="1" applyFill="1" applyAlignment="1" applyProtection="1">
      <alignment horizontal="center" vertical="top"/>
    </xf>
    <xf numFmtId="0" fontId="58" fillId="0" borderId="0" xfId="46" applyFont="1" applyFill="1" applyAlignment="1" applyProtection="1">
      <alignment horizontal="justify" vertical="top" wrapText="1"/>
    </xf>
    <xf numFmtId="0" fontId="58" fillId="0" borderId="0" xfId="46" quotePrefix="1" applyFont="1" applyFill="1" applyAlignment="1" applyProtection="1">
      <alignment horizontal="justify" vertical="top" wrapText="1"/>
    </xf>
    <xf numFmtId="166" fontId="16" fillId="0" borderId="34" xfId="46" applyNumberFormat="1" applyFont="1" applyFill="1" applyBorder="1" applyProtection="1">
      <protection locked="0"/>
    </xf>
    <xf numFmtId="0" fontId="16" fillId="0" borderId="36" xfId="46" applyFont="1" applyFill="1" applyBorder="1" applyAlignment="1" applyProtection="1">
      <alignment horizontal="justify" vertical="top" wrapText="1"/>
    </xf>
    <xf numFmtId="3" fontId="16" fillId="0" borderId="36" xfId="46" applyNumberFormat="1" applyFont="1" applyFill="1" applyBorder="1" applyAlignment="1" applyProtection="1">
      <alignment horizontal="right"/>
    </xf>
    <xf numFmtId="0" fontId="45" fillId="0" borderId="34" xfId="46" applyFont="1" applyFill="1" applyBorder="1" applyAlignment="1" applyProtection="1">
      <alignment horizontal="left" vertical="top" wrapText="1"/>
    </xf>
    <xf numFmtId="0" fontId="16" fillId="0" borderId="0" xfId="46" applyFont="1" applyFill="1" applyAlignment="1" applyProtection="1">
      <alignment horizontal="center" vertical="top"/>
      <protection locked="0"/>
    </xf>
    <xf numFmtId="0" fontId="16" fillId="0" borderId="0" xfId="46" applyFont="1" applyFill="1" applyAlignment="1" applyProtection="1">
      <alignment horizontal="left" vertical="top" wrapText="1"/>
      <protection locked="0"/>
    </xf>
    <xf numFmtId="0" fontId="16" fillId="0" borderId="0" xfId="46" applyFont="1" applyFill="1" applyAlignment="1" applyProtection="1">
      <alignment horizontal="right"/>
      <protection locked="0"/>
    </xf>
    <xf numFmtId="4" fontId="16" fillId="0" borderId="0" xfId="46" applyNumberFormat="1" applyFont="1" applyFill="1" applyProtection="1">
      <protection locked="0"/>
    </xf>
    <xf numFmtId="0" fontId="45" fillId="0" borderId="0" xfId="53" applyFont="1" applyFill="1" applyBorder="1" applyAlignment="1">
      <alignment horizontal="justify" vertical="top" wrapText="1"/>
    </xf>
    <xf numFmtId="0" fontId="16" fillId="0" borderId="0" xfId="53" applyFont="1" applyFill="1" applyBorder="1" applyAlignment="1">
      <alignment horizontal="justify" vertical="top" wrapText="1"/>
    </xf>
    <xf numFmtId="0" fontId="57" fillId="0" borderId="0" xfId="53" applyFont="1" applyFill="1" applyBorder="1" applyAlignment="1">
      <alignment horizontal="justify" vertical="top" wrapText="1"/>
    </xf>
    <xf numFmtId="0" fontId="36" fillId="0" borderId="0" xfId="46" applyFont="1" applyFill="1" applyAlignment="1" applyProtection="1">
      <alignment horizontal="center"/>
    </xf>
    <xf numFmtId="0" fontId="56" fillId="0" borderId="24" xfId="46" applyFont="1" applyFill="1" applyBorder="1" applyAlignment="1" applyProtection="1"/>
    <xf numFmtId="0" fontId="16" fillId="0" borderId="23" xfId="46" applyFont="1" applyFill="1" applyBorder="1" applyProtection="1"/>
    <xf numFmtId="0" fontId="16" fillId="0" borderId="30" xfId="46" applyFont="1" applyFill="1" applyBorder="1" applyAlignment="1" applyProtection="1">
      <alignment horizontal="center" vertical="top"/>
    </xf>
    <xf numFmtId="0" fontId="16" fillId="0" borderId="34" xfId="46" applyFont="1" applyFill="1" applyBorder="1" applyAlignment="1" applyProtection="1">
      <alignment horizontal="left" vertical="center"/>
    </xf>
    <xf numFmtId="2" fontId="16" fillId="0" borderId="30" xfId="46" applyNumberFormat="1" applyFont="1" applyFill="1" applyBorder="1" applyAlignment="1" applyProtection="1">
      <alignment horizontal="center" vertical="center"/>
    </xf>
    <xf numFmtId="0" fontId="16" fillId="0" borderId="31" xfId="46" applyFont="1" applyFill="1" applyBorder="1" applyAlignment="1" applyProtection="1">
      <alignment horizontal="center" vertical="center"/>
    </xf>
    <xf numFmtId="4" fontId="16" fillId="0" borderId="32" xfId="46" applyNumberFormat="1" applyFont="1" applyFill="1" applyBorder="1" applyAlignment="1" applyProtection="1">
      <alignment horizontal="center" vertical="center"/>
    </xf>
    <xf numFmtId="0" fontId="16" fillId="0" borderId="34" xfId="46" applyFont="1" applyFill="1" applyBorder="1" applyAlignment="1" applyProtection="1">
      <alignment horizontal="center" vertical="center"/>
    </xf>
    <xf numFmtId="4" fontId="16" fillId="0" borderId="30" xfId="46" applyNumberFormat="1" applyFont="1" applyFill="1" applyBorder="1" applyAlignment="1" applyProtection="1">
      <alignment horizontal="center" vertical="center"/>
    </xf>
    <xf numFmtId="0" fontId="16" fillId="0" borderId="34" xfId="46" applyFont="1" applyFill="1" applyBorder="1" applyAlignment="1" applyProtection="1">
      <alignment horizontal="left" vertical="center" wrapText="1"/>
    </xf>
    <xf numFmtId="49" fontId="16" fillId="0" borderId="34" xfId="46" applyNumberFormat="1" applyFont="1" applyFill="1" applyBorder="1" applyAlignment="1" applyProtection="1">
      <alignment horizontal="center" vertical="center"/>
    </xf>
    <xf numFmtId="0" fontId="45" fillId="0" borderId="0" xfId="46" applyFont="1" applyFill="1" applyAlignment="1" applyProtection="1">
      <alignment horizontal="center"/>
    </xf>
    <xf numFmtId="0" fontId="45" fillId="0" borderId="35" xfId="46" applyFont="1" applyFill="1" applyBorder="1" applyAlignment="1" applyProtection="1">
      <alignment horizontal="right" vertical="center"/>
    </xf>
    <xf numFmtId="4" fontId="16" fillId="0" borderId="28" xfId="46" applyNumberFormat="1" applyFont="1" applyFill="1" applyBorder="1" applyAlignment="1" applyProtection="1">
      <alignment horizontal="center" vertical="center"/>
    </xf>
    <xf numFmtId="0" fontId="16" fillId="0" borderId="26" xfId="46" applyFont="1" applyFill="1" applyBorder="1" applyAlignment="1" applyProtection="1">
      <alignment horizontal="center" vertical="center"/>
    </xf>
    <xf numFmtId="4" fontId="16" fillId="0" borderId="26" xfId="46" applyNumberFormat="1" applyFont="1" applyFill="1" applyBorder="1" applyAlignment="1" applyProtection="1">
      <alignment horizontal="center" vertical="center"/>
    </xf>
    <xf numFmtId="0" fontId="16" fillId="0" borderId="29" xfId="46" applyFont="1" applyFill="1" applyBorder="1" applyAlignment="1" applyProtection="1">
      <alignment horizontal="center" vertical="center"/>
    </xf>
    <xf numFmtId="0" fontId="16" fillId="0" borderId="26" xfId="46" applyFont="1" applyFill="1" applyBorder="1" applyAlignment="1" applyProtection="1">
      <alignment horizontal="left"/>
    </xf>
    <xf numFmtId="0" fontId="16" fillId="0" borderId="26" xfId="46" applyFont="1" applyFill="1" applyBorder="1" applyProtection="1"/>
    <xf numFmtId="0" fontId="16" fillId="0" borderId="0" xfId="46" applyFont="1" applyFill="1" applyBorder="1" applyAlignment="1" applyProtection="1">
      <alignment horizontal="center" vertical="top"/>
    </xf>
    <xf numFmtId="0" fontId="16" fillId="0" borderId="0" xfId="46" applyFont="1" applyFill="1" applyBorder="1" applyAlignment="1" applyProtection="1">
      <alignment horizontal="left" vertical="top" wrapText="1"/>
    </xf>
    <xf numFmtId="4" fontId="16" fillId="0" borderId="0" xfId="46" applyNumberFormat="1" applyFont="1" applyFill="1" applyBorder="1" applyProtection="1"/>
    <xf numFmtId="166" fontId="16" fillId="0" borderId="0" xfId="46" applyNumberFormat="1" applyFont="1" applyFill="1" applyBorder="1" applyAlignment="1" applyProtection="1">
      <alignment horizontal="center"/>
    </xf>
    <xf numFmtId="0" fontId="16" fillId="0" borderId="0" xfId="46" applyFont="1" applyFill="1" applyBorder="1" applyProtection="1">
      <protection locked="0"/>
    </xf>
    <xf numFmtId="0" fontId="43" fillId="0" borderId="0" xfId="46" applyFont="1" applyFill="1" applyBorder="1" applyAlignment="1" applyProtection="1">
      <alignment wrapText="1"/>
      <protection locked="0"/>
    </xf>
    <xf numFmtId="4" fontId="62" fillId="0" borderId="0" xfId="45" applyNumberFormat="1" applyFont="1" applyAlignment="1">
      <alignment horizontal="right" vertical="center"/>
    </xf>
    <xf numFmtId="0" fontId="63" fillId="0" borderId="0" xfId="45" applyFont="1"/>
    <xf numFmtId="0" fontId="64" fillId="0" borderId="0" xfId="45" applyFont="1"/>
    <xf numFmtId="164" fontId="65" fillId="0" borderId="31" xfId="31" applyNumberFormat="1" applyFont="1" applyBorder="1" applyAlignment="1">
      <alignment vertical="center"/>
    </xf>
    <xf numFmtId="0" fontId="65" fillId="0" borderId="31" xfId="45" applyFont="1" applyBorder="1" applyAlignment="1">
      <alignment horizontal="right" vertical="center"/>
    </xf>
    <xf numFmtId="0" fontId="64" fillId="0" borderId="31" xfId="45" applyFont="1" applyBorder="1" applyAlignment="1">
      <alignment horizontal="right" vertical="center"/>
    </xf>
    <xf numFmtId="164" fontId="65" fillId="0" borderId="31" xfId="31" applyFont="1" applyBorder="1" applyAlignment="1">
      <alignment vertical="center"/>
    </xf>
    <xf numFmtId="0" fontId="65" fillId="0" borderId="31" xfId="45" applyFont="1" applyBorder="1" applyAlignment="1">
      <alignment horizontal="left" vertical="center"/>
    </xf>
    <xf numFmtId="0" fontId="65" fillId="0" borderId="31" xfId="45" applyFont="1" applyBorder="1" applyAlignment="1">
      <alignment horizontal="center" vertical="top"/>
    </xf>
    <xf numFmtId="164" fontId="65" fillId="0" borderId="0" xfId="31" applyNumberFormat="1" applyFont="1" applyBorder="1" applyAlignment="1">
      <alignment horizontal="right"/>
    </xf>
    <xf numFmtId="0" fontId="64" fillId="0" borderId="0" xfId="45" applyFont="1" applyAlignment="1">
      <alignment horizontal="right"/>
    </xf>
    <xf numFmtId="0" fontId="63" fillId="0" borderId="0" xfId="45" applyFont="1" applyAlignment="1">
      <alignment horizontal="right" vertical="center"/>
    </xf>
    <xf numFmtId="0" fontId="63" fillId="0" borderId="0" xfId="45" applyFont="1" applyAlignment="1"/>
    <xf numFmtId="0" fontId="63" fillId="0" borderId="0" xfId="45" applyFont="1" applyAlignment="1">
      <alignment horizontal="right"/>
    </xf>
    <xf numFmtId="0" fontId="63" fillId="0" borderId="0" xfId="45" applyFont="1" applyAlignment="1">
      <alignment horizontal="left" vertical="top"/>
    </xf>
    <xf numFmtId="0" fontId="64" fillId="0" borderId="0" xfId="45" applyFont="1" applyAlignment="1">
      <alignment horizontal="center" vertical="top"/>
    </xf>
    <xf numFmtId="164" fontId="65" fillId="0" borderId="0" xfId="31" applyNumberFormat="1" applyFont="1" applyBorder="1" applyAlignment="1">
      <alignment horizontal="right" vertical="center"/>
    </xf>
    <xf numFmtId="0" fontId="66" fillId="0" borderId="0" xfId="45" applyFont="1" applyBorder="1" applyAlignment="1">
      <alignment horizontal="justify" vertical="center"/>
    </xf>
    <xf numFmtId="164" fontId="66" fillId="0" borderId="0" xfId="31" applyFont="1" applyBorder="1" applyAlignment="1">
      <alignment vertical="center"/>
    </xf>
    <xf numFmtId="0" fontId="66" fillId="0" borderId="0" xfId="45" applyFont="1" applyBorder="1" applyAlignment="1">
      <alignment horizontal="right" vertical="center"/>
    </xf>
    <xf numFmtId="0" fontId="67" fillId="0" borderId="0" xfId="45" applyFont="1" applyBorder="1" applyAlignment="1">
      <alignment horizontal="left" vertical="justify"/>
    </xf>
    <xf numFmtId="0" fontId="67" fillId="0" borderId="0" xfId="45" applyFont="1" applyAlignment="1">
      <alignment wrapText="1"/>
    </xf>
    <xf numFmtId="0" fontId="68" fillId="0" borderId="0" xfId="45" applyFont="1" applyAlignment="1">
      <alignment horizontal="left" vertical="justify"/>
    </xf>
    <xf numFmtId="16" fontId="67" fillId="0" borderId="0" xfId="45" applyNumberFormat="1" applyFont="1" applyAlignment="1">
      <alignment horizontal="center" vertical="top"/>
    </xf>
    <xf numFmtId="0" fontId="66" fillId="0" borderId="0" xfId="45" applyFont="1" applyAlignment="1">
      <alignment horizontal="right" vertical="center"/>
    </xf>
    <xf numFmtId="0" fontId="69" fillId="0" borderId="0" xfId="45" applyFont="1" applyAlignment="1">
      <alignment horizontal="justify" vertical="center"/>
    </xf>
    <xf numFmtId="0" fontId="67" fillId="0" borderId="0" xfId="45" applyFont="1" applyAlignment="1">
      <alignment horizontal="justify" vertical="center"/>
    </xf>
    <xf numFmtId="0" fontId="68" fillId="0" borderId="0" xfId="45" applyFont="1" applyAlignment="1">
      <alignment horizontal="left" vertical="center"/>
    </xf>
    <xf numFmtId="16" fontId="66" fillId="0" borderId="0" xfId="45" applyNumberFormat="1" applyFont="1" applyAlignment="1">
      <alignment horizontal="center" vertical="center"/>
    </xf>
    <xf numFmtId="164" fontId="64" fillId="0" borderId="0" xfId="31" applyNumberFormat="1" applyFont="1"/>
    <xf numFmtId="0" fontId="67" fillId="0" borderId="0" xfId="45" applyFont="1" applyAlignment="1">
      <alignment horizontal="right"/>
    </xf>
    <xf numFmtId="0" fontId="64" fillId="0" borderId="0" xfId="45" applyFont="1" applyAlignment="1">
      <alignment horizontal="right" vertical="center"/>
    </xf>
    <xf numFmtId="164" fontId="67" fillId="0" borderId="0" xfId="31" applyFont="1"/>
    <xf numFmtId="0" fontId="67" fillId="0" borderId="0" xfId="45" applyFont="1"/>
    <xf numFmtId="0" fontId="67" fillId="0" borderId="0" xfId="45" applyFont="1" applyAlignment="1">
      <alignment horizontal="center"/>
    </xf>
    <xf numFmtId="2" fontId="67" fillId="0" borderId="0" xfId="45" applyNumberFormat="1" applyFont="1" applyBorder="1" applyAlignment="1">
      <alignment horizontal="center"/>
    </xf>
    <xf numFmtId="0" fontId="66" fillId="0" borderId="0" xfId="45" applyFont="1" applyAlignment="1">
      <alignment horizontal="center" vertical="top"/>
    </xf>
    <xf numFmtId="0" fontId="73" fillId="0" borderId="0" xfId="45" applyFont="1" applyAlignment="1">
      <alignment horizontal="center" vertical="center"/>
    </xf>
    <xf numFmtId="16" fontId="72" fillId="0" borderId="0" xfId="45" applyNumberFormat="1" applyFont="1" applyAlignment="1">
      <alignment horizontal="center" vertical="top"/>
    </xf>
    <xf numFmtId="164" fontId="63" fillId="0" borderId="0" xfId="31" applyNumberFormat="1" applyFont="1" applyFill="1" applyAlignment="1">
      <alignment horizontal="right" vertical="center"/>
    </xf>
    <xf numFmtId="0" fontId="63" fillId="0" borderId="0" xfId="45" applyFont="1" applyFill="1" applyAlignment="1">
      <alignment horizontal="right" vertical="center"/>
    </xf>
    <xf numFmtId="0" fontId="73" fillId="0" borderId="0" xfId="45" applyFont="1" applyFill="1" applyAlignment="1">
      <alignment horizontal="center" vertical="center"/>
    </xf>
    <xf numFmtId="16" fontId="72" fillId="0" borderId="0" xfId="45" applyNumberFormat="1" applyFont="1" applyFill="1" applyAlignment="1">
      <alignment horizontal="center" vertical="top"/>
    </xf>
    <xf numFmtId="0" fontId="65" fillId="0" borderId="0" xfId="45" applyFont="1" applyBorder="1" applyAlignment="1">
      <alignment horizontal="right" vertical="center"/>
    </xf>
    <xf numFmtId="4" fontId="64" fillId="0" borderId="0" xfId="45" applyNumberFormat="1" applyFont="1" applyBorder="1" applyAlignment="1">
      <alignment horizontal="right" vertical="center"/>
    </xf>
    <xf numFmtId="164" fontId="65" fillId="0" borderId="0" xfId="31" applyFont="1" applyBorder="1" applyAlignment="1">
      <alignment vertical="center"/>
    </xf>
    <xf numFmtId="0" fontId="65" fillId="0" borderId="0" xfId="45" applyFont="1" applyBorder="1" applyAlignment="1">
      <alignment vertical="center"/>
    </xf>
    <xf numFmtId="0" fontId="65" fillId="0" borderId="0" xfId="45" applyFont="1" applyBorder="1" applyAlignment="1">
      <alignment horizontal="left" vertical="center"/>
    </xf>
    <xf numFmtId="0" fontId="65" fillId="0" borderId="0" xfId="45" applyFont="1" applyBorder="1" applyAlignment="1">
      <alignment horizontal="justify" vertical="center"/>
    </xf>
    <xf numFmtId="0" fontId="65" fillId="0" borderId="0" xfId="45" applyFont="1" applyBorder="1" applyAlignment="1">
      <alignment horizontal="center" vertical="top"/>
    </xf>
    <xf numFmtId="0" fontId="61" fillId="0" borderId="0" xfId="45" applyFont="1" applyFill="1"/>
    <xf numFmtId="164" fontId="64" fillId="0" borderId="0" xfId="72" applyNumberFormat="1" applyFont="1" applyFill="1" applyAlignment="1">
      <alignment horizontal="right"/>
    </xf>
    <xf numFmtId="0" fontId="64" fillId="0" borderId="0" xfId="45" applyFont="1" applyFill="1" applyAlignment="1">
      <alignment horizontal="right"/>
    </xf>
    <xf numFmtId="4" fontId="63" fillId="0" borderId="0" xfId="45" applyNumberFormat="1" applyFont="1" applyFill="1" applyAlignment="1">
      <alignment horizontal="right"/>
    </xf>
    <xf numFmtId="164" fontId="64" fillId="0" borderId="0" xfId="72" applyFont="1" applyFill="1"/>
    <xf numFmtId="3" fontId="63" fillId="0" borderId="0" xfId="45" applyNumberFormat="1" applyFont="1" applyFill="1"/>
    <xf numFmtId="1" fontId="64" fillId="0" borderId="0" xfId="45" applyNumberFormat="1" applyFont="1" applyFill="1" applyAlignment="1">
      <alignment horizontal="left"/>
    </xf>
    <xf numFmtId="0" fontId="64" fillId="0" borderId="0" xfId="45" applyFont="1" applyFill="1" applyBorder="1" applyAlignment="1">
      <alignment horizontal="right"/>
    </xf>
    <xf numFmtId="0" fontId="65" fillId="0" borderId="0" xfId="45" applyFont="1" applyFill="1" applyAlignment="1">
      <alignment horizontal="center" vertical="top"/>
    </xf>
    <xf numFmtId="0" fontId="74" fillId="0" borderId="0" xfId="45" applyFont="1"/>
    <xf numFmtId="164" fontId="75" fillId="0" borderId="31" xfId="31" applyNumberFormat="1" applyFont="1" applyBorder="1" applyAlignment="1">
      <alignment horizontal="right" vertical="center"/>
    </xf>
    <xf numFmtId="0" fontId="75" fillId="0" borderId="31" xfId="45" applyFont="1" applyBorder="1" applyAlignment="1">
      <alignment horizontal="right" vertical="center"/>
    </xf>
    <xf numFmtId="4" fontId="74" fillId="0" borderId="31" xfId="45" applyNumberFormat="1" applyFont="1" applyBorder="1" applyAlignment="1">
      <alignment horizontal="right" vertical="center"/>
    </xf>
    <xf numFmtId="164" fontId="75" fillId="0" borderId="31" xfId="31" applyFont="1" applyBorder="1" applyAlignment="1">
      <alignment vertical="center"/>
    </xf>
    <xf numFmtId="0" fontId="75" fillId="0" borderId="31" xfId="45" applyFont="1" applyBorder="1" applyAlignment="1">
      <alignment vertical="center"/>
    </xf>
    <xf numFmtId="0" fontId="75" fillId="0" borderId="31" xfId="45" applyFont="1" applyBorder="1" applyAlignment="1">
      <alignment horizontal="left" vertical="center"/>
    </xf>
    <xf numFmtId="0" fontId="75" fillId="0" borderId="31" xfId="45" applyFont="1" applyBorder="1" applyAlignment="1">
      <alignment horizontal="justify" vertical="center"/>
    </xf>
    <xf numFmtId="0" fontId="75" fillId="0" borderId="31" xfId="45" applyFont="1" applyBorder="1" applyAlignment="1">
      <alignment horizontal="center" vertical="top"/>
    </xf>
    <xf numFmtId="0" fontId="76" fillId="0" borderId="0" xfId="45" applyFont="1" applyFill="1"/>
    <xf numFmtId="4" fontId="64" fillId="0" borderId="0" xfId="45" applyNumberFormat="1" applyFont="1" applyFill="1" applyAlignment="1">
      <alignment horizontal="right"/>
    </xf>
    <xf numFmtId="4" fontId="64" fillId="0" borderId="0" xfId="45" applyNumberFormat="1" applyFont="1" applyFill="1"/>
    <xf numFmtId="164" fontId="64" fillId="0" borderId="0" xfId="72" applyNumberFormat="1" applyFont="1" applyFill="1" applyAlignment="1">
      <alignment horizontal="right" vertical="top"/>
    </xf>
    <xf numFmtId="0" fontId="67" fillId="0" borderId="0" xfId="45" applyFont="1" applyFill="1" applyAlignment="1">
      <alignment horizontal="right" vertical="top"/>
    </xf>
    <xf numFmtId="16" fontId="64" fillId="0" borderId="0" xfId="45" applyNumberFormat="1" applyFont="1" applyFill="1" applyAlignment="1">
      <alignment horizontal="center" vertical="top"/>
    </xf>
    <xf numFmtId="4" fontId="63" fillId="0" borderId="0" xfId="45" applyNumberFormat="1" applyFont="1" applyFill="1" applyAlignment="1">
      <alignment horizontal="right" vertical="center"/>
    </xf>
    <xf numFmtId="0" fontId="64" fillId="0" borderId="0" xfId="45" applyFont="1" applyFill="1"/>
    <xf numFmtId="2" fontId="67" fillId="0" borderId="0" xfId="45" applyNumberFormat="1" applyFont="1" applyFill="1" applyBorder="1" applyAlignment="1">
      <alignment horizontal="center"/>
    </xf>
    <xf numFmtId="0" fontId="66" fillId="0" borderId="0" xfId="45" applyFont="1" applyFill="1" applyAlignment="1">
      <alignment horizontal="center" vertical="top"/>
    </xf>
    <xf numFmtId="0" fontId="67" fillId="0" borderId="0" xfId="45" applyFont="1" applyFill="1" applyAlignment="1">
      <alignment horizontal="right"/>
    </xf>
    <xf numFmtId="16" fontId="73" fillId="0" borderId="0" xfId="45" applyNumberFormat="1" applyFont="1" applyAlignment="1">
      <alignment horizontal="center" vertical="center"/>
    </xf>
    <xf numFmtId="3" fontId="64" fillId="0" borderId="0" xfId="45" applyNumberFormat="1" applyFont="1" applyFill="1"/>
    <xf numFmtId="164" fontId="63" fillId="0" borderId="0" xfId="31" applyNumberFormat="1" applyFont="1" applyAlignment="1">
      <alignment horizontal="right" vertical="center"/>
    </xf>
    <xf numFmtId="4" fontId="63" fillId="0" borderId="0" xfId="45" applyNumberFormat="1" applyFont="1" applyAlignment="1">
      <alignment vertical="center"/>
    </xf>
    <xf numFmtId="0" fontId="63" fillId="0" borderId="0" xfId="45" applyFont="1" applyAlignment="1">
      <alignment vertical="center"/>
    </xf>
    <xf numFmtId="0" fontId="63" fillId="0" borderId="0" xfId="45" applyFont="1" applyAlignment="1">
      <alignment horizontal="left" vertical="center"/>
    </xf>
    <xf numFmtId="0" fontId="78" fillId="0" borderId="0" xfId="45" applyFont="1" applyAlignment="1">
      <alignment horizontal="left" vertical="center"/>
    </xf>
    <xf numFmtId="0" fontId="61" fillId="0" borderId="0" xfId="45" applyFont="1"/>
    <xf numFmtId="4" fontId="63" fillId="0" borderId="0" xfId="45" applyNumberFormat="1" applyFont="1" applyFill="1" applyAlignment="1">
      <alignment vertical="center"/>
    </xf>
    <xf numFmtId="0" fontId="63" fillId="0" borderId="0" xfId="45" applyFont="1" applyFill="1" applyAlignment="1">
      <alignment vertical="center"/>
    </xf>
    <xf numFmtId="0" fontId="63" fillId="0" borderId="0" xfId="45" applyFont="1" applyFill="1" applyAlignment="1">
      <alignment horizontal="left" vertical="center"/>
    </xf>
    <xf numFmtId="0" fontId="78" fillId="0" borderId="0" xfId="45" applyFont="1" applyFill="1" applyAlignment="1">
      <alignment horizontal="left" vertical="center"/>
    </xf>
    <xf numFmtId="0" fontId="76" fillId="0" borderId="0" xfId="45" applyFont="1" applyFill="1" applyAlignment="1"/>
    <xf numFmtId="164" fontId="63" fillId="0" borderId="0" xfId="31" applyNumberFormat="1" applyFont="1" applyAlignment="1">
      <alignment horizontal="right"/>
    </xf>
    <xf numFmtId="4" fontId="63" fillId="0" borderId="0" xfId="45" applyNumberFormat="1" applyFont="1" applyAlignment="1">
      <alignment horizontal="right" vertical="center"/>
    </xf>
    <xf numFmtId="164" fontId="63" fillId="0" borderId="0" xfId="31" applyFont="1"/>
    <xf numFmtId="0" fontId="63" fillId="0" borderId="0" xfId="45" applyFont="1" applyAlignment="1">
      <alignment horizontal="left"/>
    </xf>
    <xf numFmtId="0" fontId="65" fillId="0" borderId="0" xfId="45" applyFont="1" applyBorder="1" applyAlignment="1">
      <alignment horizontal="justify"/>
    </xf>
    <xf numFmtId="0" fontId="65" fillId="0" borderId="0" xfId="45" applyFont="1" applyAlignment="1">
      <alignment horizontal="center" vertical="top"/>
    </xf>
    <xf numFmtId="0" fontId="61" fillId="0" borderId="0" xfId="45" applyFont="1" applyAlignment="1">
      <alignment horizontal="right"/>
    </xf>
    <xf numFmtId="0" fontId="61" fillId="0" borderId="0" xfId="45" applyFont="1" applyAlignment="1">
      <alignment horizontal="left"/>
    </xf>
    <xf numFmtId="0" fontId="61" fillId="0" borderId="0" xfId="45" applyFont="1" applyBorder="1" applyAlignment="1">
      <alignment horizontal="justify"/>
    </xf>
    <xf numFmtId="0" fontId="61" fillId="0" borderId="0" xfId="45" applyFont="1" applyAlignment="1">
      <alignment vertical="center"/>
    </xf>
    <xf numFmtId="0" fontId="61" fillId="0" borderId="0" xfId="45" applyFont="1" applyAlignment="1">
      <alignment horizontal="center" vertical="top"/>
    </xf>
    <xf numFmtId="164" fontId="61" fillId="0" borderId="0" xfId="31" applyFont="1"/>
    <xf numFmtId="164" fontId="61" fillId="0" borderId="0" xfId="31" applyNumberFormat="1" applyFont="1"/>
    <xf numFmtId="0" fontId="14" fillId="25" borderId="37" xfId="0" applyFont="1" applyFill="1" applyBorder="1" applyAlignment="1">
      <alignment horizontal="center" vertical="top"/>
    </xf>
    <xf numFmtId="0" fontId="79" fillId="25" borderId="37" xfId="0" applyFont="1" applyFill="1" applyBorder="1" applyAlignment="1">
      <alignment horizontal="left"/>
    </xf>
    <xf numFmtId="4" fontId="80" fillId="25" borderId="37" xfId="0" applyNumberFormat="1" applyFont="1" applyFill="1" applyBorder="1" applyAlignment="1">
      <alignment horizontal="center"/>
    </xf>
    <xf numFmtId="0" fontId="14" fillId="25" borderId="37" xfId="0" applyFont="1" applyFill="1" applyBorder="1" applyAlignment="1">
      <alignment horizontal="left"/>
    </xf>
    <xf numFmtId="0" fontId="14" fillId="0" borderId="37" xfId="0" applyFont="1" applyFill="1" applyBorder="1" applyAlignment="1">
      <alignment horizontal="left"/>
    </xf>
    <xf numFmtId="4" fontId="80" fillId="0" borderId="37" xfId="0" applyNumberFormat="1" applyFont="1" applyFill="1" applyBorder="1" applyAlignment="1">
      <alignment horizontal="center"/>
    </xf>
    <xf numFmtId="0" fontId="37" fillId="0" borderId="37" xfId="0" applyFont="1" applyBorder="1" applyAlignment="1">
      <alignment horizontal="center"/>
    </xf>
    <xf numFmtId="4" fontId="37" fillId="0" borderId="37" xfId="0" applyNumberFormat="1" applyFont="1" applyBorder="1" applyAlignment="1">
      <alignment horizontal="right"/>
    </xf>
    <xf numFmtId="0" fontId="2" fillId="0" borderId="37" xfId="0" applyFont="1" applyBorder="1" applyAlignment="1">
      <alignment horizontal="left" vertical="top" wrapText="1"/>
    </xf>
    <xf numFmtId="0" fontId="2" fillId="0" borderId="37" xfId="0" applyFont="1" applyBorder="1" applyAlignment="1">
      <alignment horizontal="center"/>
    </xf>
    <xf numFmtId="4" fontId="2" fillId="0" borderId="37" xfId="0" applyNumberFormat="1" applyFont="1" applyBorder="1" applyAlignment="1">
      <alignment horizontal="right"/>
    </xf>
    <xf numFmtId="0" fontId="2" fillId="0" borderId="37" xfId="0" applyFont="1" applyBorder="1"/>
    <xf numFmtId="4" fontId="2" fillId="0" borderId="37" xfId="0" applyNumberFormat="1" applyFont="1" applyBorder="1"/>
    <xf numFmtId="0" fontId="14" fillId="25" borderId="37" xfId="0" applyFont="1" applyFill="1" applyBorder="1" applyAlignment="1">
      <alignment horizontal="center" wrapText="1"/>
    </xf>
    <xf numFmtId="1" fontId="14" fillId="25" borderId="37" xfId="0" applyNumberFormat="1" applyFont="1" applyFill="1" applyBorder="1" applyAlignment="1">
      <alignment horizontal="right"/>
    </xf>
    <xf numFmtId="0" fontId="14" fillId="25" borderId="37" xfId="0" applyFont="1" applyFill="1" applyBorder="1" applyAlignment="1">
      <alignment horizontal="center"/>
    </xf>
    <xf numFmtId="4" fontId="14" fillId="25" borderId="37" xfId="0" applyNumberFormat="1" applyFont="1" applyFill="1" applyBorder="1" applyAlignment="1">
      <alignment horizontal="right"/>
    </xf>
    <xf numFmtId="0" fontId="14" fillId="25" borderId="37" xfId="0" applyFont="1" applyFill="1" applyBorder="1" applyAlignment="1">
      <alignment horizontal="left" vertical="top" wrapText="1"/>
    </xf>
    <xf numFmtId="0" fontId="80" fillId="0" borderId="37" xfId="51" applyFont="1" applyBorder="1" applyAlignment="1">
      <alignment horizontal="center"/>
    </xf>
    <xf numFmtId="0" fontId="85" fillId="0" borderId="37" xfId="0" applyFont="1" applyBorder="1" applyAlignment="1">
      <alignment horizontal="left" vertical="top"/>
    </xf>
    <xf numFmtId="0" fontId="85" fillId="0" borderId="37" xfId="0" applyFont="1" applyBorder="1" applyAlignment="1">
      <alignment horizontal="center"/>
    </xf>
    <xf numFmtId="4" fontId="85" fillId="0" borderId="37" xfId="0" applyNumberFormat="1" applyFont="1" applyBorder="1"/>
    <xf numFmtId="0" fontId="85" fillId="0" borderId="37" xfId="0" applyFont="1" applyBorder="1" applyAlignment="1">
      <alignment horizontal="left" vertical="top" wrapText="1"/>
    </xf>
    <xf numFmtId="0" fontId="2" fillId="0" borderId="37" xfId="0" applyFont="1" applyBorder="1" applyAlignment="1">
      <alignment horizontal="left" vertical="top"/>
    </xf>
    <xf numFmtId="0" fontId="2" fillId="0" borderId="37" xfId="0" applyFont="1" applyBorder="1" applyAlignment="1">
      <alignment horizontal="justify" vertical="top" wrapText="1"/>
    </xf>
    <xf numFmtId="0" fontId="86" fillId="25" borderId="37" xfId="0" applyFont="1" applyFill="1" applyBorder="1" applyAlignment="1">
      <alignment horizontal="center" vertical="center" wrapText="1"/>
    </xf>
    <xf numFmtId="0" fontId="86" fillId="25" borderId="37" xfId="0" applyFont="1" applyFill="1" applyBorder="1" applyAlignment="1">
      <alignment horizontal="center" wrapText="1"/>
    </xf>
    <xf numFmtId="0" fontId="86" fillId="25" borderId="37" xfId="0" applyFont="1" applyFill="1" applyBorder="1" applyAlignment="1">
      <alignment horizontal="center"/>
    </xf>
    <xf numFmtId="4" fontId="86" fillId="25" borderId="37" xfId="0" applyNumberFormat="1" applyFont="1" applyFill="1" applyBorder="1"/>
    <xf numFmtId="0" fontId="86" fillId="25" borderId="37" xfId="0" applyFont="1" applyFill="1" applyBorder="1" applyAlignment="1">
      <alignment horizontal="center" vertical="center"/>
    </xf>
    <xf numFmtId="4" fontId="86" fillId="25" borderId="37" xfId="0" applyNumberFormat="1" applyFont="1" applyFill="1" applyBorder="1" applyAlignment="1">
      <alignment horizontal="right" vertical="center"/>
    </xf>
    <xf numFmtId="0" fontId="14" fillId="0" borderId="37" xfId="0" applyFont="1" applyBorder="1" applyAlignment="1">
      <alignment horizontal="justify" vertical="justify" wrapText="1"/>
    </xf>
    <xf numFmtId="0" fontId="14" fillId="25" borderId="37" xfId="0" applyFont="1" applyFill="1" applyBorder="1" applyAlignment="1">
      <alignment horizontal="justify" vertical="justify" wrapText="1"/>
    </xf>
    <xf numFmtId="0" fontId="14" fillId="25" borderId="37" xfId="0" applyFont="1" applyFill="1" applyBorder="1" applyAlignment="1">
      <alignment horizontal="left" vertical="justify" wrapText="1"/>
    </xf>
    <xf numFmtId="167" fontId="14" fillId="25" borderId="37" xfId="0" applyNumberFormat="1" applyFont="1" applyFill="1" applyBorder="1" applyAlignment="1">
      <alignment horizontal="center" vertical="top"/>
    </xf>
    <xf numFmtId="0" fontId="14" fillId="0" borderId="37" xfId="0" applyFont="1" applyFill="1" applyBorder="1" applyAlignment="1">
      <alignment horizontal="center"/>
    </xf>
    <xf numFmtId="0" fontId="14" fillId="0" borderId="37" xfId="0" applyFont="1" applyFill="1" applyBorder="1" applyAlignment="1">
      <alignment horizontal="right"/>
    </xf>
    <xf numFmtId="4" fontId="14" fillId="0" borderId="37" xfId="0" applyNumberFormat="1" applyFont="1" applyFill="1" applyBorder="1" applyAlignment="1">
      <alignment horizontal="right"/>
    </xf>
    <xf numFmtId="0" fontId="87" fillId="25" borderId="37" xfId="0" applyFont="1" applyFill="1" applyBorder="1" applyAlignment="1">
      <alignment horizontal="right"/>
    </xf>
    <xf numFmtId="4" fontId="87" fillId="25" borderId="37" xfId="0" applyNumberFormat="1" applyFont="1" applyFill="1" applyBorder="1" applyAlignment="1">
      <alignment horizontal="center"/>
    </xf>
    <xf numFmtId="4" fontId="87" fillId="25" borderId="37" xfId="0" applyNumberFormat="1" applyFont="1" applyFill="1" applyBorder="1" applyAlignment="1">
      <alignment horizontal="right"/>
    </xf>
    <xf numFmtId="1" fontId="14" fillId="0" borderId="37" xfId="0" applyNumberFormat="1" applyFont="1" applyBorder="1" applyAlignment="1">
      <alignment horizontal="left" vertical="top" wrapText="1"/>
    </xf>
    <xf numFmtId="2" fontId="80" fillId="0" borderId="42" xfId="0" applyNumberFormat="1" applyFont="1" applyBorder="1" applyAlignment="1">
      <alignment horizontal="center"/>
    </xf>
    <xf numFmtId="4" fontId="80" fillId="0" borderId="37" xfId="0" applyNumberFormat="1" applyFont="1" applyBorder="1" applyAlignment="1">
      <alignment horizontal="right"/>
    </xf>
    <xf numFmtId="1" fontId="14" fillId="0" borderId="39" xfId="0" applyNumberFormat="1" applyFont="1" applyBorder="1" applyAlignment="1">
      <alignment horizontal="left" vertical="top" wrapText="1"/>
    </xf>
    <xf numFmtId="0" fontId="80" fillId="0" borderId="39" xfId="0" applyFont="1" applyBorder="1" applyAlignment="1">
      <alignment horizontal="right"/>
    </xf>
    <xf numFmtId="0" fontId="80" fillId="0" borderId="39" xfId="0" applyFont="1" applyBorder="1" applyAlignment="1">
      <alignment horizontal="center" wrapText="1"/>
    </xf>
    <xf numFmtId="2" fontId="80" fillId="0" borderId="37" xfId="0" applyNumberFormat="1" applyFont="1" applyBorder="1" applyAlignment="1">
      <alignment horizontal="center"/>
    </xf>
    <xf numFmtId="0" fontId="80" fillId="0" borderId="37" xfId="0" applyFont="1" applyBorder="1" applyAlignment="1">
      <alignment horizontal="right"/>
    </xf>
    <xf numFmtId="0" fontId="80" fillId="0" borderId="37" xfId="0" applyFont="1" applyBorder="1" applyAlignment="1">
      <alignment horizontal="center" wrapText="1"/>
    </xf>
    <xf numFmtId="4" fontId="80" fillId="0" borderId="42" xfId="0" applyNumberFormat="1" applyFont="1" applyBorder="1" applyAlignment="1">
      <alignment horizontal="right"/>
    </xf>
    <xf numFmtId="2" fontId="80" fillId="0" borderId="44" xfId="0" applyNumberFormat="1" applyFont="1" applyBorder="1" applyAlignment="1">
      <alignment horizontal="center"/>
    </xf>
    <xf numFmtId="2" fontId="80" fillId="0" borderId="45" xfId="0" applyNumberFormat="1" applyFont="1" applyBorder="1" applyAlignment="1">
      <alignment horizontal="center"/>
    </xf>
    <xf numFmtId="4" fontId="80" fillId="0" borderId="40" xfId="0" applyNumberFormat="1" applyFont="1" applyBorder="1" applyAlignment="1">
      <alignment horizontal="right"/>
    </xf>
    <xf numFmtId="4" fontId="80" fillId="0" borderId="39" xfId="0" applyNumberFormat="1" applyFont="1" applyBorder="1" applyAlignment="1">
      <alignment horizontal="right"/>
    </xf>
    <xf numFmtId="0" fontId="80" fillId="0" borderId="40" xfId="0" applyFont="1" applyBorder="1" applyAlignment="1">
      <alignment horizontal="right"/>
    </xf>
    <xf numFmtId="0" fontId="80" fillId="0" borderId="40" xfId="0" applyFont="1" applyBorder="1" applyAlignment="1">
      <alignment horizontal="center" wrapText="1"/>
    </xf>
    <xf numFmtId="1" fontId="2" fillId="0" borderId="37" xfId="0" applyNumberFormat="1" applyFont="1" applyBorder="1" applyAlignment="1">
      <alignment horizontal="center" vertical="top"/>
    </xf>
    <xf numFmtId="0" fontId="81" fillId="0" borderId="37" xfId="0" applyFont="1" applyBorder="1" applyAlignment="1">
      <alignment horizontal="left" vertical="top" wrapText="1"/>
    </xf>
    <xf numFmtId="0" fontId="2" fillId="0" borderId="37" xfId="0" applyFont="1" applyBorder="1" applyAlignment="1">
      <alignment horizontal="center" wrapText="1"/>
    </xf>
    <xf numFmtId="2" fontId="2" fillId="0" borderId="37" xfId="0" applyNumberFormat="1" applyFont="1" applyBorder="1" applyAlignment="1">
      <alignment horizontal="center"/>
    </xf>
    <xf numFmtId="0" fontId="14" fillId="25" borderId="37" xfId="0" applyFont="1" applyFill="1" applyBorder="1" applyAlignment="1">
      <alignment horizontal="justify" vertical="top" wrapText="1"/>
    </xf>
    <xf numFmtId="2" fontId="14" fillId="25" borderId="37" xfId="0" applyNumberFormat="1" applyFont="1" applyFill="1" applyBorder="1" applyAlignment="1">
      <alignment horizontal="center"/>
    </xf>
    <xf numFmtId="0" fontId="88" fillId="0" borderId="37" xfId="0" applyFont="1" applyBorder="1" applyAlignment="1">
      <alignment horizontal="justify" vertical="top" wrapText="1"/>
    </xf>
    <xf numFmtId="4" fontId="80" fillId="0" borderId="37" xfId="0" applyNumberFormat="1" applyFont="1" applyBorder="1" applyAlignment="1">
      <alignment horizontal="center"/>
    </xf>
    <xf numFmtId="4" fontId="79" fillId="25" borderId="37" xfId="0" applyNumberFormat="1" applyFont="1" applyFill="1" applyBorder="1" applyAlignment="1">
      <alignment horizontal="center" vertical="justify" wrapText="1"/>
    </xf>
    <xf numFmtId="1" fontId="14" fillId="25" borderId="37" xfId="0" applyNumberFormat="1" applyFont="1" applyFill="1" applyBorder="1" applyAlignment="1">
      <alignment horizontal="right" wrapText="1"/>
    </xf>
    <xf numFmtId="0" fontId="79" fillId="25" borderId="37" xfId="0" applyFont="1" applyFill="1" applyBorder="1" applyAlignment="1">
      <alignment horizontal="right"/>
    </xf>
    <xf numFmtId="0" fontId="80" fillId="25" borderId="37" xfId="0" applyFont="1" applyFill="1" applyBorder="1" applyAlignment="1">
      <alignment horizontal="center"/>
    </xf>
    <xf numFmtId="4" fontId="79" fillId="0" borderId="37" xfId="0" applyNumberFormat="1" applyFont="1" applyFill="1" applyBorder="1" applyAlignment="1">
      <alignment horizontal="center" vertical="justify" wrapText="1"/>
    </xf>
    <xf numFmtId="1" fontId="14" fillId="0" borderId="37" xfId="0" applyNumberFormat="1" applyFont="1" applyFill="1" applyBorder="1" applyAlignment="1">
      <alignment horizontal="right" wrapText="1"/>
    </xf>
    <xf numFmtId="0" fontId="79" fillId="0" borderId="37" xfId="0" applyFont="1" applyFill="1" applyBorder="1" applyAlignment="1">
      <alignment horizontal="right"/>
    </xf>
    <xf numFmtId="0" fontId="80" fillId="0" borderId="37" xfId="0" applyFont="1" applyFill="1" applyBorder="1" applyAlignment="1">
      <alignment horizontal="center"/>
    </xf>
    <xf numFmtId="16" fontId="14" fillId="25" borderId="37" xfId="0" applyNumberFormat="1" applyFont="1" applyFill="1" applyBorder="1" applyAlignment="1">
      <alignment horizontal="center" vertical="top"/>
    </xf>
    <xf numFmtId="0" fontId="14" fillId="0" borderId="37" xfId="0" applyFont="1" applyBorder="1" applyAlignment="1">
      <alignment horizontal="center" vertical="top" wrapText="1"/>
    </xf>
    <xf numFmtId="0" fontId="14" fillId="0" borderId="37" xfId="0" applyFont="1" applyBorder="1"/>
    <xf numFmtId="4" fontId="80" fillId="0" borderId="37" xfId="0" applyNumberFormat="1" applyFont="1" applyBorder="1" applyAlignment="1">
      <alignment horizontal="center" vertical="justify" wrapText="1"/>
    </xf>
    <xf numFmtId="0" fontId="14" fillId="0" borderId="37" xfId="0" applyFont="1" applyBorder="1" applyAlignment="1">
      <alignment horizontal="center" vertical="justify" wrapText="1"/>
    </xf>
    <xf numFmtId="4" fontId="14" fillId="0" borderId="37" xfId="0" applyNumberFormat="1" applyFont="1" applyBorder="1" applyAlignment="1">
      <alignment horizontal="right" vertical="justify" wrapText="1"/>
    </xf>
    <xf numFmtId="0" fontId="79" fillId="25" borderId="37" xfId="0" applyFont="1" applyFill="1" applyBorder="1" applyAlignment="1">
      <alignment horizontal="center" vertical="justify" wrapText="1"/>
    </xf>
    <xf numFmtId="0" fontId="80" fillId="0" borderId="37" xfId="0" applyFont="1" applyBorder="1" applyAlignment="1">
      <alignment horizontal="center"/>
    </xf>
    <xf numFmtId="4" fontId="89" fillId="0" borderId="37" xfId="0" applyNumberFormat="1" applyFont="1" applyFill="1" applyBorder="1" applyAlignment="1">
      <alignment horizontal="center"/>
    </xf>
    <xf numFmtId="0" fontId="87" fillId="0" borderId="0" xfId="0" applyFont="1"/>
    <xf numFmtId="0" fontId="80" fillId="0" borderId="0" xfId="0" applyFont="1"/>
    <xf numFmtId="49" fontId="90" fillId="0" borderId="0" xfId="0" applyNumberFormat="1" applyFont="1" applyFill="1" applyBorder="1" applyAlignment="1">
      <alignment horizontal="center" vertical="center"/>
    </xf>
    <xf numFmtId="4" fontId="9" fillId="0" borderId="0" xfId="0" applyNumberFormat="1" applyFont="1" applyFill="1" applyBorder="1"/>
    <xf numFmtId="0" fontId="91" fillId="0" borderId="0" xfId="0" applyNumberFormat="1" applyFont="1" applyFill="1" applyBorder="1" applyAlignment="1">
      <alignment horizontal="justify" vertical="top" wrapText="1"/>
    </xf>
    <xf numFmtId="0" fontId="36" fillId="0" borderId="24" xfId="0" applyFont="1" applyFill="1" applyBorder="1" applyAlignment="1" applyProtection="1">
      <alignment horizontal="center" vertical="top"/>
    </xf>
    <xf numFmtId="0" fontId="36" fillId="0" borderId="23" xfId="0" applyFont="1" applyFill="1" applyBorder="1" applyAlignment="1" applyProtection="1">
      <alignment horizontal="left" vertical="top" wrapText="1"/>
    </xf>
    <xf numFmtId="0" fontId="16" fillId="0" borderId="0" xfId="0" applyFont="1" applyFill="1" applyAlignment="1" applyProtection="1">
      <alignment horizontal="right"/>
    </xf>
    <xf numFmtId="4" fontId="16" fillId="0" borderId="0" xfId="0" applyNumberFormat="1" applyFont="1" applyFill="1" applyAlignment="1" applyProtection="1">
      <alignment horizontal="centerContinuous"/>
    </xf>
    <xf numFmtId="0" fontId="16" fillId="0" borderId="0" xfId="0" applyFont="1" applyFill="1" applyAlignment="1" applyProtection="1">
      <alignment horizontal="centerContinuous"/>
      <protection locked="0"/>
    </xf>
    <xf numFmtId="4" fontId="16" fillId="0" borderId="0" xfId="28" applyNumberFormat="1" applyFont="1" applyFill="1" applyAlignment="1" applyProtection="1">
      <alignment horizontal="centerContinuous"/>
    </xf>
    <xf numFmtId="0" fontId="16" fillId="0" borderId="0" xfId="0" applyFont="1" applyFill="1" applyAlignment="1" applyProtection="1">
      <alignment horizontal="center" vertical="top"/>
    </xf>
    <xf numFmtId="0" fontId="16" fillId="0" borderId="0" xfId="0" applyFont="1" applyFill="1" applyAlignment="1" applyProtection="1">
      <alignment horizontal="left" vertical="top" wrapText="1"/>
    </xf>
    <xf numFmtId="4" fontId="16" fillId="0" borderId="0" xfId="0" applyNumberFormat="1" applyFont="1" applyFill="1" applyProtection="1"/>
    <xf numFmtId="0" fontId="16" fillId="0" borderId="0" xfId="0" applyFont="1" applyFill="1" applyAlignment="1" applyProtection="1">
      <alignment horizontal="center"/>
      <protection locked="0"/>
    </xf>
    <xf numFmtId="4" fontId="16" fillId="0" borderId="0" xfId="28" applyNumberFormat="1" applyFont="1" applyFill="1" applyAlignment="1" applyProtection="1">
      <alignment horizontal="center"/>
    </xf>
    <xf numFmtId="0" fontId="16" fillId="0" borderId="0" xfId="0" quotePrefix="1" applyFont="1" applyFill="1" applyAlignment="1" applyProtection="1">
      <alignment horizontal="center" vertical="top"/>
    </xf>
    <xf numFmtId="0" fontId="16" fillId="0" borderId="0" xfId="0" applyFont="1" applyFill="1" applyAlignment="1" applyProtection="1">
      <alignment horizontal="justify" vertical="top"/>
    </xf>
    <xf numFmtId="0" fontId="16" fillId="0" borderId="34" xfId="0" applyFont="1" applyFill="1" applyBorder="1" applyAlignment="1" applyProtection="1">
      <alignment horizontal="right"/>
    </xf>
    <xf numFmtId="4" fontId="16" fillId="0" borderId="34" xfId="0" applyNumberFormat="1" applyFont="1" applyFill="1" applyBorder="1" applyAlignment="1" applyProtection="1">
      <alignment horizontal="right"/>
    </xf>
    <xf numFmtId="0" fontId="16" fillId="0" borderId="34" xfId="0" applyFont="1" applyFill="1" applyBorder="1" applyAlignment="1" applyProtection="1">
      <alignment horizontal="center"/>
    </xf>
    <xf numFmtId="4" fontId="16" fillId="0" borderId="34" xfId="0" applyNumberFormat="1" applyFont="1" applyFill="1" applyBorder="1" applyProtection="1">
      <protection locked="0"/>
    </xf>
    <xf numFmtId="4" fontId="16" fillId="0" borderId="34" xfId="28" applyNumberFormat="1" applyFont="1" applyFill="1" applyBorder="1" applyProtection="1"/>
    <xf numFmtId="0" fontId="16" fillId="0" borderId="0" xfId="0" applyFont="1" applyFill="1" applyBorder="1" applyAlignment="1" applyProtection="1">
      <alignment horizontal="right"/>
    </xf>
    <xf numFmtId="4" fontId="16" fillId="0" borderId="0" xfId="0" applyNumberFormat="1" applyFont="1" applyFill="1" applyBorder="1" applyAlignment="1" applyProtection="1">
      <alignment horizontal="right"/>
    </xf>
    <xf numFmtId="0" fontId="16" fillId="0" borderId="0" xfId="0" applyFont="1" applyFill="1" applyBorder="1" applyAlignment="1" applyProtection="1">
      <alignment horizontal="center"/>
    </xf>
    <xf numFmtId="4" fontId="16" fillId="0" borderId="0" xfId="0" applyNumberFormat="1" applyFont="1" applyFill="1" applyBorder="1" applyProtection="1">
      <protection locked="0"/>
    </xf>
    <xf numFmtId="4" fontId="16" fillId="0" borderId="0" xfId="28" applyNumberFormat="1" applyFont="1" applyFill="1" applyBorder="1" applyProtection="1"/>
    <xf numFmtId="0" fontId="16" fillId="0" borderId="0" xfId="0" applyFont="1" applyFill="1" applyBorder="1" applyAlignment="1" applyProtection="1">
      <alignment horizontal="justify" vertical="top"/>
    </xf>
    <xf numFmtId="0" fontId="16" fillId="0" borderId="0" xfId="0" quotePrefix="1" applyFont="1" applyFill="1" applyAlignment="1" applyProtection="1">
      <alignment horizontal="justify" vertical="top"/>
    </xf>
    <xf numFmtId="3" fontId="16" fillId="0" borderId="34" xfId="0" applyNumberFormat="1" applyFont="1" applyFill="1" applyBorder="1" applyAlignment="1" applyProtection="1">
      <alignment horizontal="right"/>
    </xf>
    <xf numFmtId="0" fontId="16" fillId="0" borderId="0" xfId="0" applyFont="1" applyFill="1" applyAlignment="1" applyProtection="1">
      <alignment horizontal="justify" vertical="top" wrapText="1"/>
    </xf>
    <xf numFmtId="4" fontId="16" fillId="0" borderId="0" xfId="0" applyNumberFormat="1" applyFont="1" applyFill="1" applyAlignment="1" applyProtection="1"/>
    <xf numFmtId="3" fontId="16" fillId="0" borderId="0" xfId="0" applyNumberFormat="1" applyFont="1" applyFill="1" applyBorder="1" applyAlignment="1" applyProtection="1">
      <alignment horizontal="right"/>
    </xf>
    <xf numFmtId="0" fontId="16" fillId="0" borderId="36" xfId="0" applyFont="1" applyFill="1" applyBorder="1" applyAlignment="1" applyProtection="1">
      <alignment horizontal="right"/>
    </xf>
    <xf numFmtId="4" fontId="16" fillId="0" borderId="36" xfId="0" applyNumberFormat="1" applyFont="1" applyFill="1" applyBorder="1" applyAlignment="1" applyProtection="1">
      <alignment horizontal="right"/>
    </xf>
    <xf numFmtId="0" fontId="16" fillId="0" borderId="36" xfId="0" applyFont="1" applyFill="1" applyBorder="1" applyAlignment="1" applyProtection="1">
      <alignment horizontal="center"/>
    </xf>
    <xf numFmtId="4" fontId="16" fillId="0" borderId="36" xfId="0" applyNumberFormat="1" applyFont="1" applyFill="1" applyBorder="1" applyProtection="1">
      <protection locked="0"/>
    </xf>
    <xf numFmtId="4" fontId="16" fillId="0" borderId="36" xfId="28" applyNumberFormat="1" applyFont="1" applyFill="1" applyBorder="1" applyProtection="1"/>
    <xf numFmtId="0" fontId="43" fillId="0" borderId="34" xfId="0" applyFont="1" applyFill="1" applyBorder="1" applyAlignment="1" applyProtection="1">
      <alignment horizontal="left" wrapText="1"/>
    </xf>
    <xf numFmtId="4" fontId="16" fillId="0" borderId="30" xfId="0" applyNumberFormat="1" applyFont="1" applyFill="1" applyBorder="1" applyAlignment="1" applyProtection="1">
      <alignment horizontal="right"/>
    </xf>
    <xf numFmtId="0" fontId="16" fillId="0" borderId="31" xfId="0" applyFont="1" applyFill="1" applyBorder="1" applyAlignment="1" applyProtection="1">
      <alignment horizontal="center"/>
    </xf>
    <xf numFmtId="4" fontId="16" fillId="0" borderId="32" xfId="0" applyNumberFormat="1" applyFont="1" applyFill="1" applyBorder="1" applyProtection="1">
      <protection locked="0"/>
    </xf>
    <xf numFmtId="0" fontId="16" fillId="0" borderId="0" xfId="0" applyFont="1" applyFill="1" applyBorder="1" applyAlignment="1" applyProtection="1">
      <alignment horizontal="left"/>
    </xf>
    <xf numFmtId="1" fontId="16" fillId="0" borderId="0" xfId="0" applyNumberFormat="1" applyFont="1" applyFill="1" applyAlignment="1" applyProtection="1">
      <alignment horizontal="center" vertical="top"/>
    </xf>
    <xf numFmtId="0" fontId="16" fillId="0" borderId="0" xfId="0" applyFont="1" applyFill="1" applyBorder="1" applyAlignment="1" applyProtection="1">
      <alignment horizontal="justify" vertical="top" wrapText="1"/>
    </xf>
    <xf numFmtId="4" fontId="16" fillId="0" borderId="0" xfId="0" applyNumberFormat="1" applyFont="1" applyFill="1" applyBorder="1" applyAlignment="1" applyProtection="1">
      <alignment horizontal="center"/>
    </xf>
    <xf numFmtId="0" fontId="16" fillId="0" borderId="0" xfId="0" applyFont="1" applyFill="1" applyBorder="1" applyAlignment="1" applyProtection="1">
      <alignment horizontal="center"/>
      <protection locked="0"/>
    </xf>
    <xf numFmtId="4" fontId="16" fillId="0" borderId="0" xfId="28" applyNumberFormat="1" applyFont="1" applyFill="1" applyBorder="1" applyAlignment="1" applyProtection="1">
      <alignment horizontal="center"/>
    </xf>
    <xf numFmtId="0" fontId="16" fillId="0" borderId="36" xfId="0" applyFont="1" applyFill="1" applyBorder="1" applyAlignment="1" applyProtection="1">
      <alignment horizontal="left" vertical="top" wrapText="1"/>
    </xf>
    <xf numFmtId="4" fontId="16" fillId="0" borderId="36" xfId="0" applyNumberFormat="1" applyFont="1" applyFill="1" applyBorder="1" applyProtection="1"/>
    <xf numFmtId="0" fontId="16" fillId="0" borderId="36" xfId="0" applyFont="1" applyFill="1" applyBorder="1" applyAlignment="1" applyProtection="1">
      <alignment horizontal="center"/>
      <protection locked="0"/>
    </xf>
    <xf numFmtId="4" fontId="16" fillId="0" borderId="36" xfId="28" applyNumberFormat="1" applyFont="1" applyFill="1" applyBorder="1" applyAlignment="1" applyProtection="1">
      <alignment horizontal="center"/>
    </xf>
    <xf numFmtId="0" fontId="45" fillId="0" borderId="34" xfId="0" applyFont="1" applyFill="1" applyBorder="1" applyAlignment="1" applyProtection="1">
      <alignment horizontal="left"/>
    </xf>
    <xf numFmtId="0" fontId="16" fillId="0" borderId="0" xfId="0" applyFont="1" applyFill="1" applyAlignment="1" applyProtection="1">
      <alignment horizontal="left"/>
    </xf>
    <xf numFmtId="0" fontId="16" fillId="0" borderId="0" xfId="0" applyFont="1" applyFill="1" applyProtection="1"/>
    <xf numFmtId="0" fontId="16" fillId="0" borderId="0" xfId="0" applyFont="1" applyFill="1" applyProtection="1">
      <protection locked="0"/>
    </xf>
    <xf numFmtId="4" fontId="16" fillId="0" borderId="0" xfId="28" applyNumberFormat="1" applyFont="1" applyFill="1" applyProtection="1"/>
    <xf numFmtId="0" fontId="16" fillId="0" borderId="0" xfId="0" applyFont="1" applyFill="1" applyBorder="1" applyAlignment="1" applyProtection="1">
      <alignment horizontal="left" vertical="top" wrapText="1"/>
    </xf>
    <xf numFmtId="0" fontId="16" fillId="0" borderId="25" xfId="0" applyFont="1" applyFill="1" applyBorder="1" applyAlignment="1" applyProtection="1">
      <alignment horizontal="left" vertical="top"/>
    </xf>
    <xf numFmtId="49" fontId="16" fillId="0" borderId="0" xfId="0" applyNumberFormat="1" applyFont="1" applyAlignment="1">
      <alignment horizontal="center" vertical="top"/>
    </xf>
    <xf numFmtId="4" fontId="16" fillId="0" borderId="0" xfId="0" applyNumberFormat="1" applyFont="1" applyAlignment="1">
      <alignment horizontal="center" vertical="center"/>
    </xf>
    <xf numFmtId="4" fontId="16" fillId="0" borderId="0" xfId="0" applyNumberFormat="1" applyFont="1"/>
    <xf numFmtId="0" fontId="16" fillId="0" borderId="0" xfId="0" applyFont="1" applyAlignment="1">
      <alignment horizontal="center" vertical="center"/>
    </xf>
    <xf numFmtId="4" fontId="16" fillId="0" borderId="0" xfId="0" applyNumberFormat="1" applyFont="1" applyAlignment="1">
      <alignment horizontal="right" vertical="center"/>
    </xf>
    <xf numFmtId="4" fontId="16" fillId="0" borderId="0" xfId="0" applyNumberFormat="1" applyFont="1" applyBorder="1" applyAlignment="1">
      <alignment horizontal="center" vertical="center"/>
    </xf>
    <xf numFmtId="0" fontId="16" fillId="0" borderId="0" xfId="0" applyFont="1" applyBorder="1" applyAlignment="1">
      <alignment horizontal="center"/>
    </xf>
    <xf numFmtId="4" fontId="16" fillId="0" borderId="0" xfId="0" applyNumberFormat="1" applyFont="1" applyBorder="1" applyAlignment="1">
      <alignment horizontal="right" vertical="center"/>
    </xf>
    <xf numFmtId="0" fontId="16" fillId="0" borderId="0" xfId="0" applyFont="1" applyAlignment="1">
      <alignment horizontal="justify" vertical="top" wrapText="1"/>
    </xf>
    <xf numFmtId="0" fontId="16" fillId="0" borderId="0" xfId="0" quotePrefix="1" applyFont="1" applyAlignment="1">
      <alignment horizontal="center" vertical="center"/>
    </xf>
    <xf numFmtId="0" fontId="46" fillId="0" borderId="0" xfId="0" applyFont="1" applyFill="1" applyAlignment="1">
      <alignment horizontal="left" vertical="top" wrapText="1"/>
    </xf>
    <xf numFmtId="0" fontId="16" fillId="0" borderId="0" xfId="0" applyFont="1" applyFill="1" applyAlignment="1">
      <alignment horizontal="center" vertical="center"/>
    </xf>
    <xf numFmtId="0" fontId="16" fillId="0" borderId="0" xfId="0" applyFont="1" applyFill="1" applyAlignment="1">
      <alignment horizontal="left" vertical="top" wrapText="1"/>
    </xf>
    <xf numFmtId="4" fontId="16" fillId="0" borderId="0" xfId="0" applyNumberFormat="1" applyFont="1" applyFill="1" applyAlignment="1">
      <alignment horizontal="center" vertical="center"/>
    </xf>
    <xf numFmtId="4" fontId="16" fillId="0" borderId="0" xfId="0" applyNumberFormat="1" applyFont="1" applyFill="1"/>
    <xf numFmtId="4" fontId="16" fillId="0" borderId="0" xfId="0" applyNumberFormat="1" applyFont="1" applyFill="1" applyAlignment="1">
      <alignment horizontal="right" vertical="center"/>
    </xf>
    <xf numFmtId="0" fontId="16" fillId="0" borderId="34" xfId="0" applyFont="1" applyFill="1" applyBorder="1" applyAlignment="1">
      <alignment horizontal="right" vertical="center"/>
    </xf>
    <xf numFmtId="4" fontId="16" fillId="0" borderId="34" xfId="0" applyNumberFormat="1" applyFont="1" applyFill="1" applyBorder="1" applyAlignment="1">
      <alignment horizontal="center" vertical="center"/>
    </xf>
    <xf numFmtId="0" fontId="16" fillId="0" borderId="34" xfId="0" applyFont="1" applyFill="1" applyBorder="1" applyAlignment="1">
      <alignment horizontal="center" vertical="center"/>
    </xf>
    <xf numFmtId="0" fontId="16" fillId="0" borderId="27" xfId="0" applyFont="1" applyFill="1" applyBorder="1" applyAlignment="1">
      <alignment horizontal="center" vertical="center"/>
    </xf>
    <xf numFmtId="4" fontId="16" fillId="0" borderId="0" xfId="0" applyNumberFormat="1" applyFont="1" applyFill="1" applyBorder="1" applyAlignment="1">
      <alignment horizontal="right" vertical="center"/>
    </xf>
    <xf numFmtId="0" fontId="16" fillId="0" borderId="0" xfId="0" applyFont="1" applyFill="1" applyBorder="1" applyAlignment="1">
      <alignment horizontal="center" vertical="center"/>
    </xf>
    <xf numFmtId="4" fontId="16" fillId="0" borderId="0" xfId="0" applyNumberFormat="1" applyFont="1" applyFill="1" applyBorder="1" applyAlignment="1">
      <alignment horizontal="center" vertical="center"/>
    </xf>
    <xf numFmtId="0" fontId="16" fillId="0" borderId="0" xfId="0" applyFont="1" applyFill="1" applyBorder="1" applyAlignment="1">
      <alignment horizontal="center"/>
    </xf>
    <xf numFmtId="0" fontId="16" fillId="0" borderId="0" xfId="0" applyFont="1" applyFill="1" applyAlignment="1">
      <alignment horizontal="justify" vertical="top" wrapText="1"/>
    </xf>
    <xf numFmtId="3" fontId="16" fillId="0" borderId="34" xfId="0" applyNumberFormat="1" applyFont="1" applyFill="1" applyBorder="1" applyAlignment="1">
      <alignment horizontal="center" vertical="center"/>
    </xf>
    <xf numFmtId="0" fontId="16" fillId="0" borderId="0" xfId="0" applyFont="1" applyFill="1" applyBorder="1" applyAlignment="1">
      <alignment horizontal="right"/>
    </xf>
    <xf numFmtId="0" fontId="48" fillId="0" borderId="0" xfId="0" applyFont="1" applyAlignment="1">
      <alignment horizontal="center" vertical="center"/>
    </xf>
    <xf numFmtId="0" fontId="48" fillId="0" borderId="15" xfId="0" applyFont="1" applyFill="1" applyBorder="1" applyAlignment="1">
      <alignment horizontal="right"/>
    </xf>
    <xf numFmtId="4" fontId="48" fillId="0" borderId="15" xfId="0" applyNumberFormat="1" applyFont="1" applyFill="1" applyBorder="1" applyAlignment="1">
      <alignment horizontal="center" vertical="center"/>
    </xf>
    <xf numFmtId="0" fontId="48" fillId="0" borderId="15" xfId="0" applyFont="1" applyFill="1" applyBorder="1" applyAlignment="1">
      <alignment horizontal="center"/>
    </xf>
    <xf numFmtId="0" fontId="48" fillId="0" borderId="0" xfId="0" applyFont="1" applyFill="1" applyBorder="1" applyAlignment="1">
      <alignment horizontal="center"/>
    </xf>
    <xf numFmtId="4" fontId="48" fillId="0" borderId="0" xfId="0" applyNumberFormat="1" applyFont="1" applyFill="1" applyBorder="1" applyAlignment="1">
      <alignment horizontal="right" vertical="center"/>
    </xf>
    <xf numFmtId="3" fontId="16" fillId="0" borderId="0" xfId="0" applyNumberFormat="1" applyFont="1" applyFill="1" applyAlignment="1">
      <alignment horizontal="center" vertical="center"/>
    </xf>
    <xf numFmtId="49" fontId="16" fillId="0" borderId="0" xfId="0" applyNumberFormat="1" applyFont="1" applyFill="1"/>
    <xf numFmtId="4" fontId="16" fillId="0" borderId="34" xfId="0" applyNumberFormat="1" applyFont="1" applyFill="1" applyBorder="1" applyAlignment="1">
      <alignment horizontal="right" vertical="center"/>
    </xf>
    <xf numFmtId="0" fontId="16" fillId="0" borderId="0" xfId="0" applyFont="1" applyFill="1" applyBorder="1" applyAlignment="1">
      <alignment horizontal="right" vertical="center"/>
    </xf>
    <xf numFmtId="3" fontId="16" fillId="0" borderId="0" xfId="0" applyNumberFormat="1" applyFont="1" applyFill="1" applyBorder="1" applyAlignment="1">
      <alignment horizontal="center" vertical="center"/>
    </xf>
    <xf numFmtId="0" fontId="16" fillId="0" borderId="0" xfId="0" applyFont="1" applyBorder="1" applyAlignment="1">
      <alignment horizontal="right"/>
    </xf>
    <xf numFmtId="0" fontId="48" fillId="0" borderId="15" xfId="0" applyFont="1" applyBorder="1" applyAlignment="1">
      <alignment horizontal="right"/>
    </xf>
    <xf numFmtId="4" fontId="48" fillId="0" borderId="15" xfId="0" applyNumberFormat="1" applyFont="1" applyBorder="1" applyAlignment="1">
      <alignment horizontal="center" vertical="center"/>
    </xf>
    <xf numFmtId="0" fontId="48" fillId="0" borderId="15" xfId="0" applyFont="1" applyBorder="1" applyAlignment="1">
      <alignment horizontal="center"/>
    </xf>
    <xf numFmtId="0" fontId="48" fillId="0" borderId="0" xfId="0" applyFont="1" applyBorder="1" applyAlignment="1">
      <alignment horizontal="center"/>
    </xf>
    <xf numFmtId="4" fontId="48" fillId="0" borderId="0" xfId="0" applyNumberFormat="1" applyFont="1" applyBorder="1" applyAlignment="1">
      <alignment horizontal="right" vertical="center"/>
    </xf>
    <xf numFmtId="0" fontId="16" fillId="0" borderId="0" xfId="0" applyFont="1" applyAlignment="1">
      <alignment horizontal="left" vertical="top" wrapText="1"/>
    </xf>
    <xf numFmtId="0" fontId="16" fillId="0" borderId="34" xfId="0" applyFont="1" applyBorder="1" applyAlignment="1">
      <alignment horizontal="right" vertical="center"/>
    </xf>
    <xf numFmtId="3" fontId="16" fillId="0" borderId="34" xfId="0" applyNumberFormat="1" applyFont="1" applyBorder="1" applyAlignment="1">
      <alignment horizontal="center" vertical="center"/>
    </xf>
    <xf numFmtId="0" fontId="16" fillId="0" borderId="34" xfId="0" applyFont="1" applyBorder="1" applyAlignment="1">
      <alignment horizontal="center" vertical="center"/>
    </xf>
    <xf numFmtId="4" fontId="16" fillId="0" borderId="34" xfId="0" applyNumberFormat="1" applyFont="1" applyBorder="1" applyAlignment="1">
      <alignment horizontal="right" vertical="center"/>
    </xf>
    <xf numFmtId="0" fontId="16" fillId="0" borderId="0" xfId="0" applyFont="1" applyBorder="1" applyAlignment="1">
      <alignment horizontal="right" vertical="center"/>
    </xf>
    <xf numFmtId="3"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49" fontId="49" fillId="0" borderId="0" xfId="0" applyNumberFormat="1" applyFont="1" applyFill="1" applyAlignment="1" applyProtection="1">
      <alignment horizontal="center" vertical="top"/>
    </xf>
    <xf numFmtId="3" fontId="49" fillId="0" borderId="0" xfId="0" applyNumberFormat="1" applyFont="1" applyFill="1" applyBorder="1" applyAlignment="1" applyProtection="1">
      <alignment horizontal="right"/>
    </xf>
    <xf numFmtId="0" fontId="49" fillId="0" borderId="0" xfId="0" applyFont="1" applyFill="1" applyBorder="1" applyAlignment="1" applyProtection="1">
      <alignment horizontal="center"/>
    </xf>
    <xf numFmtId="4" fontId="49" fillId="0" borderId="0" xfId="0" applyNumberFormat="1" applyFont="1" applyFill="1" applyBorder="1" applyProtection="1">
      <protection locked="0"/>
    </xf>
    <xf numFmtId="4" fontId="49" fillId="0" borderId="0" xfId="28" applyNumberFormat="1" applyFont="1" applyFill="1" applyBorder="1" applyProtection="1"/>
    <xf numFmtId="0" fontId="49" fillId="0" borderId="0" xfId="0" applyFont="1" applyFill="1" applyAlignment="1" applyProtection="1">
      <alignment horizontal="justify" vertical="top" wrapText="1"/>
    </xf>
    <xf numFmtId="0" fontId="49" fillId="0" borderId="34" xfId="0" applyFont="1" applyFill="1" applyBorder="1" applyAlignment="1" applyProtection="1">
      <alignment horizontal="right"/>
    </xf>
    <xf numFmtId="3" fontId="49" fillId="0" borderId="34" xfId="0" applyNumberFormat="1" applyFont="1" applyFill="1" applyBorder="1" applyAlignment="1" applyProtection="1">
      <alignment horizontal="right"/>
    </xf>
    <xf numFmtId="0" fontId="49" fillId="0" borderId="34" xfId="0" applyFont="1" applyFill="1" applyBorder="1" applyAlignment="1" applyProtection="1">
      <alignment horizontal="center"/>
    </xf>
    <xf numFmtId="4" fontId="49" fillId="0" borderId="34" xfId="0" applyNumberFormat="1" applyFont="1" applyFill="1" applyBorder="1" applyProtection="1">
      <protection locked="0"/>
    </xf>
    <xf numFmtId="4" fontId="49" fillId="0" borderId="34" xfId="28" applyNumberFormat="1" applyFont="1" applyFill="1" applyBorder="1" applyProtection="1"/>
    <xf numFmtId="0" fontId="49" fillId="0" borderId="0" xfId="0" applyFont="1" applyFill="1" applyBorder="1" applyAlignment="1" applyProtection="1">
      <alignment horizontal="right"/>
    </xf>
    <xf numFmtId="0" fontId="16" fillId="0" borderId="36" xfId="0" applyFont="1" applyFill="1" applyBorder="1" applyAlignment="1" applyProtection="1">
      <alignment horizontal="justify" vertical="top" wrapText="1"/>
    </xf>
    <xf numFmtId="3" fontId="16" fillId="0" borderId="36" xfId="0" applyNumberFormat="1" applyFont="1" applyFill="1" applyBorder="1" applyAlignment="1" applyProtection="1">
      <alignment horizontal="right"/>
    </xf>
    <xf numFmtId="0" fontId="45" fillId="0" borderId="34" xfId="0" applyFont="1" applyFill="1" applyBorder="1" applyAlignment="1" applyProtection="1">
      <alignment horizontal="left" vertical="top" wrapText="1"/>
    </xf>
    <xf numFmtId="0" fontId="45" fillId="0" borderId="0" xfId="0" applyFont="1" applyFill="1" applyBorder="1" applyAlignment="1" applyProtection="1">
      <alignment horizontal="center" vertical="top"/>
    </xf>
    <xf numFmtId="0" fontId="45" fillId="0" borderId="0" xfId="0" applyFont="1" applyFill="1" applyBorder="1" applyAlignment="1" applyProtection="1">
      <alignment horizontal="left" vertical="top" wrapText="1"/>
    </xf>
    <xf numFmtId="0" fontId="16" fillId="0" borderId="0" xfId="0" applyFont="1" applyFill="1" applyBorder="1" applyAlignment="1" applyProtection="1">
      <alignment horizontal="center" vertical="top"/>
    </xf>
    <xf numFmtId="0" fontId="16" fillId="0" borderId="0" xfId="0" applyFont="1" applyBorder="1" applyAlignment="1">
      <alignment horizontal="justify" vertical="top" wrapText="1"/>
    </xf>
    <xf numFmtId="0" fontId="45" fillId="0" borderId="0" xfId="0" applyFont="1" applyFill="1" applyAlignment="1">
      <alignment horizontal="justify" vertical="top" wrapText="1"/>
    </xf>
    <xf numFmtId="0" fontId="52" fillId="0" borderId="0" xfId="0" applyFont="1" applyFill="1" applyBorder="1" applyAlignment="1" applyProtection="1">
      <alignment horizontal="center" vertical="top"/>
    </xf>
    <xf numFmtId="0" fontId="53" fillId="0" borderId="0" xfId="0" applyFont="1" applyFill="1" applyAlignment="1">
      <alignment horizontal="justify" vertical="top" wrapText="1"/>
    </xf>
    <xf numFmtId="0" fontId="53" fillId="0" borderId="0" xfId="0" applyFont="1" applyFill="1" applyAlignment="1" applyProtection="1">
      <alignment horizontal="right"/>
    </xf>
    <xf numFmtId="4" fontId="53" fillId="0" borderId="0" xfId="0" applyNumberFormat="1" applyFont="1" applyFill="1" applyProtection="1"/>
    <xf numFmtId="0" fontId="53" fillId="0" borderId="0" xfId="0" applyFont="1" applyFill="1" applyAlignment="1" applyProtection="1">
      <alignment horizontal="center"/>
      <protection locked="0"/>
    </xf>
    <xf numFmtId="4" fontId="53" fillId="0" borderId="0" xfId="28" applyNumberFormat="1" applyFont="1" applyFill="1" applyAlignment="1" applyProtection="1">
      <alignment horizontal="center"/>
    </xf>
    <xf numFmtId="0" fontId="54" fillId="0" borderId="0" xfId="0" applyFont="1" applyFill="1" applyBorder="1" applyAlignment="1" applyProtection="1">
      <alignment horizontal="center" vertical="top"/>
    </xf>
    <xf numFmtId="0" fontId="45" fillId="0" borderId="0" xfId="0" applyFont="1" applyFill="1" applyBorder="1" applyAlignment="1" applyProtection="1">
      <alignment horizontal="right" vertical="center"/>
    </xf>
    <xf numFmtId="0" fontId="54" fillId="0" borderId="25" xfId="0" applyFont="1" applyFill="1" applyBorder="1" applyAlignment="1" applyProtection="1">
      <alignment vertical="center"/>
    </xf>
    <xf numFmtId="43" fontId="55" fillId="0" borderId="0" xfId="28" applyFont="1" applyFill="1" applyBorder="1" applyAlignment="1" applyProtection="1">
      <alignment horizontal="center" vertical="center"/>
      <protection locked="0"/>
    </xf>
    <xf numFmtId="0" fontId="54" fillId="0" borderId="0" xfId="0" applyFont="1" applyFill="1" applyBorder="1" applyAlignment="1" applyProtection="1">
      <alignment vertical="center"/>
    </xf>
    <xf numFmtId="4" fontId="54" fillId="0" borderId="0" xfId="28" applyNumberFormat="1" applyFont="1" applyFill="1" applyBorder="1" applyAlignment="1" applyProtection="1">
      <alignment vertical="center"/>
    </xf>
    <xf numFmtId="43" fontId="55" fillId="0" borderId="31" xfId="28" applyFont="1" applyFill="1" applyBorder="1" applyAlignment="1" applyProtection="1">
      <alignment horizontal="center" vertical="center"/>
      <protection locked="0"/>
    </xf>
    <xf numFmtId="0" fontId="54" fillId="0" borderId="31" xfId="0" applyFont="1" applyFill="1" applyBorder="1" applyAlignment="1" applyProtection="1">
      <alignment vertical="center"/>
    </xf>
    <xf numFmtId="0" fontId="45" fillId="0" borderId="25" xfId="0" applyFont="1" applyFill="1" applyBorder="1" applyAlignment="1" applyProtection="1">
      <alignment horizontal="right" vertical="center"/>
    </xf>
    <xf numFmtId="0" fontId="45" fillId="0" borderId="0" xfId="0" applyFont="1" applyFill="1" applyAlignment="1" applyProtection="1">
      <alignment horizontal="justify" vertical="top"/>
    </xf>
    <xf numFmtId="0" fontId="16" fillId="0" borderId="0" xfId="0" applyFont="1" applyFill="1" applyAlignment="1">
      <alignment horizontal="justify" vertical="center" wrapText="1"/>
    </xf>
    <xf numFmtId="43" fontId="55" fillId="0" borderId="25" xfId="28" applyFont="1" applyFill="1" applyBorder="1" applyAlignment="1" applyProtection="1">
      <alignment horizontal="center" vertical="center"/>
      <protection locked="0"/>
    </xf>
    <xf numFmtId="0" fontId="48" fillId="0" borderId="0" xfId="0" applyFont="1" applyFill="1" applyAlignment="1" applyProtection="1">
      <alignment horizontal="center" vertical="top"/>
    </xf>
    <xf numFmtId="0" fontId="48" fillId="0" borderId="0" xfId="0" applyFont="1" applyFill="1" applyBorder="1" applyAlignment="1" applyProtection="1">
      <alignment horizontal="right"/>
    </xf>
    <xf numFmtId="3" fontId="48" fillId="0" borderId="0" xfId="0" applyNumberFormat="1" applyFont="1" applyFill="1" applyBorder="1" applyAlignment="1" applyProtection="1">
      <alignment horizontal="right"/>
    </xf>
    <xf numFmtId="0" fontId="48" fillId="0" borderId="0" xfId="0" applyFont="1" applyFill="1" applyBorder="1" applyAlignment="1" applyProtection="1">
      <alignment horizontal="center"/>
    </xf>
    <xf numFmtId="4" fontId="48" fillId="0" borderId="0" xfId="0" applyNumberFormat="1" applyFont="1" applyFill="1" applyBorder="1" applyProtection="1">
      <protection locked="0"/>
    </xf>
    <xf numFmtId="4" fontId="48" fillId="0" borderId="0" xfId="28" applyNumberFormat="1" applyFont="1" applyFill="1" applyBorder="1" applyProtection="1"/>
    <xf numFmtId="0" fontId="16" fillId="0" borderId="0" xfId="0" applyFont="1" applyFill="1" applyBorder="1" applyAlignment="1" applyProtection="1">
      <alignment horizontal="justify"/>
    </xf>
    <xf numFmtId="0" fontId="48" fillId="0" borderId="0" xfId="0" applyFont="1" applyFill="1" applyAlignment="1" applyProtection="1">
      <alignment horizontal="justify" vertical="top"/>
    </xf>
    <xf numFmtId="0" fontId="16" fillId="0" borderId="26" xfId="0" applyFont="1" applyFill="1" applyBorder="1" applyAlignment="1" applyProtection="1">
      <alignment horizontal="center"/>
    </xf>
    <xf numFmtId="4" fontId="16" fillId="0" borderId="26" xfId="28" applyNumberFormat="1" applyFont="1" applyFill="1" applyBorder="1" applyProtection="1"/>
    <xf numFmtId="4" fontId="16" fillId="0" borderId="0" xfId="0" applyNumberFormat="1" applyFont="1" applyFill="1" applyAlignment="1">
      <alignment horizontal="justify" vertical="center" wrapText="1"/>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vertical="center" wrapText="1"/>
      <protection locked="0"/>
    </xf>
    <xf numFmtId="2" fontId="16" fillId="0" borderId="0" xfId="0" applyNumberFormat="1" applyFont="1" applyFill="1" applyBorder="1" applyAlignment="1" applyProtection="1">
      <alignment horizontal="center" vertical="center" wrapText="1"/>
      <protection locked="0"/>
    </xf>
    <xf numFmtId="2" fontId="16" fillId="0" borderId="0" xfId="0" applyNumberFormat="1" applyFont="1" applyFill="1" applyBorder="1" applyAlignment="1" applyProtection="1">
      <alignment horizontal="right" vertical="center" wrapText="1"/>
      <protection locked="0"/>
    </xf>
    <xf numFmtId="4" fontId="16" fillId="0"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top"/>
    </xf>
    <xf numFmtId="0" fontId="53" fillId="0" borderId="0" xfId="0" applyFont="1" applyFill="1" applyBorder="1" applyAlignment="1" applyProtection="1">
      <alignment horizontal="right"/>
    </xf>
    <xf numFmtId="4" fontId="53" fillId="0" borderId="0" xfId="0" applyNumberFormat="1" applyFont="1" applyFill="1" applyBorder="1" applyAlignment="1" applyProtection="1">
      <alignment horizontal="right"/>
    </xf>
    <xf numFmtId="0" fontId="53" fillId="0" borderId="0" xfId="0" applyFont="1" applyFill="1" applyBorder="1" applyAlignment="1" applyProtection="1">
      <alignment horizontal="center"/>
    </xf>
    <xf numFmtId="4" fontId="53" fillId="0" borderId="0" xfId="0" applyNumberFormat="1" applyFont="1" applyFill="1" applyBorder="1" applyProtection="1">
      <protection locked="0"/>
    </xf>
    <xf numFmtId="4" fontId="53" fillId="0" borderId="0" xfId="28" applyNumberFormat="1" applyFont="1" applyFill="1" applyBorder="1" applyProtection="1"/>
    <xf numFmtId="0" fontId="16" fillId="0" borderId="0" xfId="0" applyFont="1" applyFill="1" applyAlignment="1" applyProtection="1">
      <alignment horizontal="left" vertical="top"/>
    </xf>
    <xf numFmtId="3" fontId="16" fillId="0" borderId="0" xfId="0" applyNumberFormat="1" applyFont="1" applyFill="1" applyBorder="1" applyProtection="1"/>
    <xf numFmtId="0" fontId="92" fillId="0" borderId="0" xfId="0" applyFont="1" applyFill="1" applyAlignment="1" applyProtection="1">
      <alignment horizontal="center" vertical="top"/>
    </xf>
    <xf numFmtId="0" fontId="92" fillId="0" borderId="0" xfId="0" applyFont="1" applyFill="1" applyAlignment="1" applyProtection="1">
      <alignment horizontal="left" vertical="top" wrapText="1"/>
    </xf>
    <xf numFmtId="0" fontId="92" fillId="0" borderId="0" xfId="0" applyFont="1" applyFill="1" applyProtection="1"/>
    <xf numFmtId="0" fontId="92" fillId="0" borderId="0" xfId="0" applyFont="1" applyFill="1" applyProtection="1">
      <protection locked="0"/>
    </xf>
    <xf numFmtId="4" fontId="92" fillId="0" borderId="0" xfId="28" applyNumberFormat="1" applyFont="1" applyFill="1" applyProtection="1"/>
    <xf numFmtId="0" fontId="92" fillId="0" borderId="0" xfId="0" applyFont="1" applyFill="1" applyAlignment="1" applyProtection="1">
      <alignment horizontal="justify" vertical="top" wrapText="1"/>
    </xf>
    <xf numFmtId="4" fontId="16" fillId="0" borderId="31" xfId="0" applyNumberFormat="1" applyFont="1" applyFill="1" applyBorder="1" applyAlignment="1" applyProtection="1">
      <alignment horizontal="right"/>
    </xf>
    <xf numFmtId="0" fontId="36" fillId="0" borderId="0" xfId="0" applyFont="1" applyFill="1" applyAlignment="1" applyProtection="1">
      <alignment horizontal="center"/>
    </xf>
    <xf numFmtId="0" fontId="16" fillId="0" borderId="0" xfId="0" applyFont="1" applyFill="1" applyAlignment="1" applyProtection="1">
      <alignment horizontal="center"/>
    </xf>
    <xf numFmtId="0" fontId="16" fillId="0" borderId="30" xfId="0" applyFont="1" applyFill="1" applyBorder="1" applyAlignment="1" applyProtection="1">
      <alignment horizontal="center" vertical="top"/>
    </xf>
    <xf numFmtId="0" fontId="16" fillId="0" borderId="34" xfId="0" applyFont="1" applyFill="1" applyBorder="1" applyAlignment="1" applyProtection="1">
      <alignment horizontal="left" vertical="center"/>
    </xf>
    <xf numFmtId="2" fontId="16" fillId="0" borderId="3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4" fontId="16" fillId="0" borderId="32" xfId="0" applyNumberFormat="1"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4" fontId="16" fillId="0" borderId="34" xfId="28" applyNumberFormat="1" applyFont="1" applyFill="1" applyBorder="1" applyAlignment="1" applyProtection="1">
      <alignment horizontal="right" vertical="center"/>
    </xf>
    <xf numFmtId="4" fontId="16" fillId="0" borderId="0" xfId="28" applyNumberFormat="1" applyFont="1" applyFill="1" applyAlignment="1" applyProtection="1">
      <alignment horizontal="right"/>
    </xf>
    <xf numFmtId="4" fontId="16" fillId="0" borderId="30" xfId="0" applyNumberFormat="1" applyFont="1" applyFill="1" applyBorder="1" applyAlignment="1" applyProtection="1">
      <alignment horizontal="center" vertical="center"/>
    </xf>
    <xf numFmtId="0" fontId="16" fillId="0" borderId="34" xfId="0" applyFont="1" applyFill="1" applyBorder="1" applyAlignment="1" applyProtection="1">
      <alignment horizontal="left" vertical="center" wrapText="1"/>
    </xf>
    <xf numFmtId="0" fontId="45" fillId="0" borderId="0" xfId="0" applyFont="1" applyFill="1" applyBorder="1" applyAlignment="1" applyProtection="1">
      <alignment horizontal="center" vertical="center"/>
    </xf>
    <xf numFmtId="0" fontId="45" fillId="0" borderId="0" xfId="0" applyFont="1" applyFill="1" applyBorder="1" applyAlignment="1" applyProtection="1">
      <alignment horizontal="left" vertical="center"/>
    </xf>
    <xf numFmtId="4" fontId="16"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4" fontId="16" fillId="0" borderId="0" xfId="28" applyNumberFormat="1" applyFont="1" applyFill="1" applyBorder="1" applyAlignment="1" applyProtection="1">
      <alignment horizontal="right" vertical="center"/>
    </xf>
    <xf numFmtId="49" fontId="16" fillId="0" borderId="34" xfId="0" applyNumberFormat="1" applyFont="1" applyFill="1" applyBorder="1" applyAlignment="1" applyProtection="1">
      <alignment horizontal="center" vertical="center"/>
    </xf>
    <xf numFmtId="0" fontId="45" fillId="0" borderId="36" xfId="0" applyFont="1" applyFill="1" applyBorder="1" applyAlignment="1" applyProtection="1">
      <alignment horizontal="right"/>
    </xf>
    <xf numFmtId="4" fontId="45" fillId="0" borderId="36" xfId="0" applyNumberFormat="1" applyFont="1" applyFill="1" applyBorder="1" applyAlignment="1" applyProtection="1">
      <alignment horizontal="right"/>
    </xf>
    <xf numFmtId="0" fontId="45" fillId="0" borderId="36" xfId="0" applyFont="1" applyFill="1" applyBorder="1" applyAlignment="1" applyProtection="1">
      <alignment horizontal="center"/>
    </xf>
    <xf numFmtId="4" fontId="45" fillId="0" borderId="36" xfId="0" applyNumberFormat="1" applyFont="1" applyFill="1" applyBorder="1" applyProtection="1">
      <protection locked="0"/>
    </xf>
    <xf numFmtId="4" fontId="45" fillId="0" borderId="36" xfId="28" applyNumberFormat="1" applyFont="1" applyFill="1" applyBorder="1" applyProtection="1"/>
    <xf numFmtId="0" fontId="45" fillId="0" borderId="0" xfId="0" applyFont="1" applyFill="1" applyAlignment="1" applyProtection="1">
      <alignment horizontal="center"/>
    </xf>
    <xf numFmtId="0" fontId="45" fillId="0" borderId="35" xfId="0" applyFont="1" applyFill="1" applyBorder="1" applyAlignment="1" applyProtection="1">
      <alignment horizontal="right" vertical="center"/>
    </xf>
    <xf numFmtId="4" fontId="16" fillId="0" borderId="28" xfId="0" applyNumberFormat="1"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4" fontId="16" fillId="0" borderId="26" xfId="0" applyNumberFormat="1"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4" fontId="16" fillId="0" borderId="35" xfId="28" applyNumberFormat="1" applyFont="1" applyFill="1" applyBorder="1" applyAlignment="1" applyProtection="1">
      <alignment horizontal="right" vertical="center"/>
    </xf>
    <xf numFmtId="4" fontId="16" fillId="0" borderId="0" xfId="28" applyNumberFormat="1" applyFont="1" applyFill="1" applyBorder="1" applyAlignment="1" applyProtection="1">
      <alignment horizontal="center" vertical="center"/>
    </xf>
    <xf numFmtId="0" fontId="43" fillId="0" borderId="34" xfId="0" applyFont="1" applyFill="1" applyBorder="1" applyAlignment="1" applyProtection="1">
      <alignment horizontal="left" vertical="top" wrapText="1"/>
    </xf>
    <xf numFmtId="0" fontId="16" fillId="0" borderId="25" xfId="0" applyFont="1" applyFill="1" applyBorder="1" applyAlignment="1" applyProtection="1">
      <alignment vertical="center"/>
    </xf>
    <xf numFmtId="43" fontId="59" fillId="0" borderId="0" xfId="28" applyFont="1" applyFill="1" applyBorder="1" applyAlignment="1" applyProtection="1">
      <alignment horizontal="center" vertical="center"/>
      <protection locked="0"/>
    </xf>
    <xf numFmtId="0" fontId="16" fillId="0" borderId="0" xfId="0" applyFont="1" applyFill="1" applyBorder="1" applyAlignment="1" applyProtection="1">
      <alignment vertical="center"/>
    </xf>
    <xf numFmtId="4" fontId="16" fillId="0" borderId="0" xfId="28" applyNumberFormat="1" applyFont="1" applyFill="1" applyBorder="1" applyAlignment="1" applyProtection="1">
      <alignment vertical="center"/>
    </xf>
    <xf numFmtId="43" fontId="59" fillId="0" borderId="31" xfId="28" applyFont="1" applyFill="1" applyBorder="1" applyAlignment="1" applyProtection="1">
      <alignment horizontal="center" vertical="center"/>
      <protection locked="0"/>
    </xf>
    <xf numFmtId="0" fontId="16" fillId="0" borderId="31" xfId="0" applyFont="1" applyFill="1" applyBorder="1" applyAlignment="1" applyProtection="1">
      <alignment vertical="center"/>
    </xf>
    <xf numFmtId="4" fontId="16" fillId="0" borderId="0" xfId="0" applyNumberFormat="1" applyFont="1" applyFill="1" applyAlignment="1" applyProtection="1">
      <alignment horizontal="center"/>
    </xf>
    <xf numFmtId="4" fontId="16" fillId="0" borderId="34" xfId="0" applyNumberFormat="1" applyFont="1" applyFill="1" applyBorder="1" applyProtection="1"/>
    <xf numFmtId="4" fontId="16" fillId="0" borderId="0" xfId="0" applyNumberFormat="1" applyFont="1" applyFill="1" applyBorder="1" applyProtection="1"/>
    <xf numFmtId="0" fontId="16" fillId="0" borderId="26" xfId="0" applyFont="1" applyFill="1" applyBorder="1" applyAlignment="1" applyProtection="1">
      <alignment vertical="center"/>
    </xf>
    <xf numFmtId="43" fontId="59" fillId="0" borderId="26" xfId="28" applyFont="1" applyFill="1" applyBorder="1" applyAlignment="1" applyProtection="1">
      <alignment horizontal="center" vertical="center"/>
      <protection locked="0"/>
    </xf>
    <xf numFmtId="4" fontId="16" fillId="0" borderId="0" xfId="28" applyNumberFormat="1" applyFont="1" applyFill="1" applyAlignment="1" applyProtection="1">
      <alignment horizontal="center"/>
      <protection locked="0"/>
    </xf>
    <xf numFmtId="4" fontId="16" fillId="0" borderId="0" xfId="0" applyNumberFormat="1" applyFont="1" applyFill="1" applyAlignment="1" applyProtection="1">
      <alignment horizontal="center" vertical="top"/>
    </xf>
    <xf numFmtId="43" fontId="59" fillId="0" borderId="25" xfId="28" applyFont="1" applyFill="1" applyBorder="1" applyAlignment="1" applyProtection="1">
      <alignment horizontal="center" vertical="center"/>
      <protection locked="0"/>
    </xf>
    <xf numFmtId="0" fontId="16" fillId="0" borderId="0" xfId="0" applyFont="1" applyFill="1" applyBorder="1" applyProtection="1"/>
    <xf numFmtId="0" fontId="16" fillId="0" borderId="0" xfId="0" applyFont="1" applyFill="1" applyBorder="1" applyProtection="1">
      <protection locked="0"/>
    </xf>
    <xf numFmtId="0" fontId="10" fillId="0" borderId="0" xfId="0" applyFont="1" applyFill="1" applyAlignment="1" applyProtection="1">
      <alignment horizontal="center" vertical="top"/>
    </xf>
    <xf numFmtId="0" fontId="10" fillId="0" borderId="48" xfId="0" applyFont="1" applyFill="1" applyBorder="1" applyAlignment="1" applyProtection="1">
      <alignment horizontal="left" vertical="top" wrapText="1"/>
    </xf>
    <xf numFmtId="4" fontId="16" fillId="0" borderId="49" xfId="0" applyNumberFormat="1" applyFont="1" applyFill="1" applyBorder="1" applyAlignment="1" applyProtection="1">
      <alignment horizontal="right"/>
    </xf>
    <xf numFmtId="0" fontId="16" fillId="0" borderId="22" xfId="0" applyFont="1" applyFill="1" applyBorder="1" applyAlignment="1" applyProtection="1">
      <alignment horizontal="center"/>
    </xf>
    <xf numFmtId="0" fontId="16" fillId="0" borderId="50" xfId="0" applyFont="1" applyFill="1" applyBorder="1" applyAlignment="1" applyProtection="1">
      <alignment horizontal="center"/>
    </xf>
    <xf numFmtId="4" fontId="16" fillId="0" borderId="51" xfId="28" applyNumberFormat="1" applyFont="1" applyFill="1" applyBorder="1" applyProtection="1"/>
    <xf numFmtId="0" fontId="10" fillId="0" borderId="0" xfId="0" applyFont="1" applyFill="1" applyAlignment="1" applyProtection="1">
      <alignment horizontal="left" vertical="top" wrapText="1"/>
    </xf>
    <xf numFmtId="0" fontId="10" fillId="0" borderId="24"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57" fillId="0" borderId="0" xfId="0" applyFont="1" applyFill="1" applyAlignment="1" applyProtection="1">
      <alignment horizontal="left" vertical="top" wrapText="1"/>
    </xf>
    <xf numFmtId="0" fontId="16" fillId="0" borderId="30" xfId="0" applyFont="1" applyFill="1" applyBorder="1" applyAlignment="1" applyProtection="1">
      <alignment horizontal="right"/>
    </xf>
    <xf numFmtId="4" fontId="16" fillId="0" borderId="32" xfId="0" applyNumberFormat="1" applyFont="1" applyFill="1" applyBorder="1" applyAlignment="1" applyProtection="1">
      <alignment horizontal="right"/>
    </xf>
    <xf numFmtId="0" fontId="16" fillId="0" borderId="0" xfId="53" applyFont="1" applyFill="1" applyBorder="1" applyAlignment="1">
      <alignment horizontal="left" vertical="top" wrapText="1"/>
    </xf>
    <xf numFmtId="0" fontId="10" fillId="0" borderId="21" xfId="0" applyFont="1" applyFill="1" applyBorder="1" applyAlignment="1" applyProtection="1">
      <alignment horizontal="left" vertical="top" wrapText="1"/>
    </xf>
    <xf numFmtId="4" fontId="16" fillId="0" borderId="21" xfId="0" applyNumberFormat="1" applyFont="1" applyFill="1" applyBorder="1" applyAlignment="1" applyProtection="1">
      <alignment horizontal="right"/>
    </xf>
    <xf numFmtId="4" fontId="16" fillId="0" borderId="52" xfId="0" applyNumberFormat="1" applyFont="1" applyFill="1" applyBorder="1" applyAlignment="1" applyProtection="1">
      <alignment horizontal="center"/>
      <protection locked="0"/>
    </xf>
    <xf numFmtId="0" fontId="10" fillId="0" borderId="34" xfId="0" applyFont="1" applyFill="1" applyBorder="1" applyAlignment="1" applyProtection="1">
      <alignment horizontal="left" vertical="top" wrapText="1"/>
    </xf>
    <xf numFmtId="166" fontId="16" fillId="0" borderId="0" xfId="0" applyNumberFormat="1" applyFont="1" applyFill="1" applyProtection="1">
      <protection locked="0"/>
    </xf>
    <xf numFmtId="0" fontId="46" fillId="0" borderId="0" xfId="0" applyFont="1" applyFill="1" applyAlignment="1" applyProtection="1">
      <alignment horizontal="left" vertical="top" wrapText="1"/>
    </xf>
    <xf numFmtId="0" fontId="16" fillId="0" borderId="0" xfId="0" applyFont="1" applyFill="1" applyAlignment="1" applyProtection="1"/>
    <xf numFmtId="166" fontId="16" fillId="0" borderId="0" xfId="0" applyNumberFormat="1" applyFont="1" applyFill="1" applyAlignment="1" applyProtection="1">
      <alignment horizontal="left"/>
      <protection locked="0"/>
    </xf>
    <xf numFmtId="3" fontId="16" fillId="0" borderId="0" xfId="0" applyNumberFormat="1" applyFont="1" applyFill="1" applyAlignment="1" applyProtection="1">
      <alignment horizontal="right"/>
    </xf>
    <xf numFmtId="166" fontId="16" fillId="0" borderId="0" xfId="0" applyNumberFormat="1" applyFont="1" applyFill="1" applyAlignment="1" applyProtection="1">
      <alignment horizontal="center"/>
      <protection locked="0"/>
    </xf>
    <xf numFmtId="0" fontId="16" fillId="0" borderId="34" xfId="0" applyFont="1" applyFill="1" applyBorder="1" applyAlignment="1" applyProtection="1">
      <alignment horizontal="right" vertical="top" wrapText="1"/>
    </xf>
    <xf numFmtId="4" fontId="16" fillId="0" borderId="22" xfId="0" applyNumberFormat="1" applyFont="1" applyFill="1" applyBorder="1" applyAlignment="1" applyProtection="1">
      <alignment horizontal="right"/>
    </xf>
    <xf numFmtId="4" fontId="16" fillId="0" borderId="52" xfId="0" applyNumberFormat="1" applyFont="1" applyFill="1" applyBorder="1" applyProtection="1">
      <protection locked="0"/>
    </xf>
    <xf numFmtId="4" fontId="16" fillId="0" borderId="26" xfId="28" applyNumberFormat="1" applyFont="1" applyFill="1" applyBorder="1" applyAlignment="1" applyProtection="1">
      <alignment horizontal="right"/>
    </xf>
    <xf numFmtId="0" fontId="45" fillId="0" borderId="0" xfId="0" applyNumberFormat="1" applyFont="1" applyFill="1" applyBorder="1" applyAlignment="1">
      <alignment horizontal="justify" vertical="top" wrapText="1"/>
    </xf>
    <xf numFmtId="0" fontId="45" fillId="0" borderId="0" xfId="0" applyFont="1" applyFill="1" applyProtection="1">
      <protection locked="0"/>
    </xf>
    <xf numFmtId="0" fontId="45" fillId="0" borderId="0" xfId="0" applyFont="1" applyBorder="1" applyAlignment="1">
      <alignment horizontal="justify" vertical="top" wrapText="1"/>
    </xf>
    <xf numFmtId="0" fontId="53" fillId="0" borderId="0" xfId="0" applyFont="1" applyFill="1" applyProtection="1">
      <protection locked="0"/>
    </xf>
    <xf numFmtId="0" fontId="54" fillId="0" borderId="0" xfId="0" applyFont="1" applyFill="1" applyBorder="1" applyAlignment="1" applyProtection="1">
      <alignment vertical="center"/>
      <protection locked="0"/>
    </xf>
    <xf numFmtId="0" fontId="48" fillId="0" borderId="0" xfId="0" applyFont="1" applyFill="1" applyProtection="1">
      <protection locked="0"/>
    </xf>
    <xf numFmtId="0" fontId="45" fillId="0" borderId="0" xfId="0" applyFont="1" applyFill="1" applyAlignment="1" applyProtection="1">
      <alignment horizontal="left"/>
      <protection locked="0"/>
    </xf>
    <xf numFmtId="0" fontId="16" fillId="0" borderId="0" xfId="0" applyFont="1" applyFill="1" applyAlignment="1" applyProtection="1">
      <protection locked="0"/>
    </xf>
    <xf numFmtId="0" fontId="16" fillId="0" borderId="26" xfId="0" applyFont="1" applyFill="1" applyBorder="1" applyAlignment="1" applyProtection="1">
      <alignment horizontal="left"/>
    </xf>
    <xf numFmtId="0" fontId="16" fillId="0" borderId="26" xfId="0" applyFont="1" applyFill="1" applyBorder="1" applyProtection="1"/>
    <xf numFmtId="0" fontId="16" fillId="0" borderId="0" xfId="0" applyFont="1" applyFill="1" applyAlignment="1" applyProtection="1">
      <alignment horizontal="center" vertical="top"/>
      <protection locked="0"/>
    </xf>
    <xf numFmtId="0" fontId="16" fillId="0" borderId="0" xfId="0" applyFont="1" applyFill="1" applyAlignment="1" applyProtection="1">
      <alignment horizontal="left" vertical="top" wrapText="1"/>
      <protection locked="0"/>
    </xf>
    <xf numFmtId="0" fontId="16" fillId="0" borderId="0" xfId="0" applyFont="1" applyFill="1" applyAlignment="1" applyProtection="1">
      <alignment horizontal="right"/>
      <protection locked="0"/>
    </xf>
    <xf numFmtId="4" fontId="16" fillId="0" borderId="0" xfId="0" applyNumberFormat="1" applyFont="1" applyFill="1" applyProtection="1">
      <protection locked="0"/>
    </xf>
    <xf numFmtId="166" fontId="16" fillId="0" borderId="0" xfId="46" applyNumberFormat="1" applyFont="1" applyFill="1" applyAlignment="1" applyProtection="1">
      <alignment horizontal="center"/>
      <protection locked="0"/>
    </xf>
    <xf numFmtId="4" fontId="16" fillId="0" borderId="0" xfId="28" applyNumberFormat="1" applyFont="1" applyFill="1" applyBorder="1" applyAlignment="1" applyProtection="1">
      <alignment horizontal="center"/>
      <protection locked="0"/>
    </xf>
    <xf numFmtId="0" fontId="16" fillId="0" borderId="0" xfId="0" applyNumberFormat="1" applyFont="1" applyFill="1" applyBorder="1" applyAlignment="1">
      <alignment horizontal="left" vertical="top" wrapText="1"/>
    </xf>
    <xf numFmtId="49" fontId="16" fillId="0" borderId="0" xfId="0" quotePrefix="1" applyNumberFormat="1" applyFont="1" applyFill="1" applyAlignment="1">
      <alignment horizontal="center" vertical="top"/>
    </xf>
    <xf numFmtId="0" fontId="16" fillId="0" borderId="0" xfId="0" applyFont="1" applyFill="1" applyBorder="1" applyAlignment="1">
      <alignment horizontal="justify" vertical="center" wrapText="1"/>
    </xf>
    <xf numFmtId="49" fontId="16" fillId="0" borderId="0" xfId="0" applyNumberFormat="1" applyFont="1" applyFill="1" applyAlignment="1">
      <alignment horizontal="center" vertical="top"/>
    </xf>
    <xf numFmtId="0" fontId="16" fillId="0" borderId="0" xfId="0" applyFont="1" applyFill="1" applyAlignment="1">
      <alignment horizontal="left" vertical="center" wrapText="1"/>
    </xf>
    <xf numFmtId="0" fontId="16" fillId="0" borderId="0" xfId="0" applyFont="1" applyFill="1" applyAlignment="1">
      <alignment horizontal="center" vertical="top"/>
    </xf>
    <xf numFmtId="49" fontId="16" fillId="0" borderId="0" xfId="0" applyNumberFormat="1" applyFont="1" applyFill="1" applyBorder="1" applyAlignment="1">
      <alignment horizontal="center"/>
    </xf>
    <xf numFmtId="0" fontId="16" fillId="0" borderId="35" xfId="0" applyFont="1" applyFill="1" applyBorder="1" applyAlignment="1" applyProtection="1">
      <alignment horizontal="right"/>
    </xf>
    <xf numFmtId="3" fontId="16" fillId="0" borderId="35" xfId="0" applyNumberFormat="1" applyFont="1" applyFill="1" applyBorder="1" applyAlignment="1" applyProtection="1">
      <alignment horizontal="right"/>
    </xf>
    <xf numFmtId="0" fontId="16" fillId="0" borderId="35" xfId="0" applyFont="1" applyFill="1" applyBorder="1" applyAlignment="1" applyProtection="1">
      <alignment horizontal="center"/>
    </xf>
    <xf numFmtId="4" fontId="16" fillId="0" borderId="35" xfId="0" applyNumberFormat="1" applyFont="1" applyFill="1" applyBorder="1" applyProtection="1">
      <protection locked="0"/>
    </xf>
    <xf numFmtId="4" fontId="16" fillId="0" borderId="35" xfId="28" applyNumberFormat="1" applyFont="1" applyFill="1" applyBorder="1" applyProtection="1"/>
    <xf numFmtId="0" fontId="16" fillId="0" borderId="26" xfId="0" applyFont="1" applyFill="1" applyBorder="1" applyAlignment="1" applyProtection="1">
      <alignment horizontal="right"/>
    </xf>
    <xf numFmtId="3" fontId="16" fillId="0" borderId="26" xfId="0" applyNumberFormat="1" applyFont="1" applyFill="1" applyBorder="1" applyAlignment="1" applyProtection="1">
      <alignment horizontal="right"/>
    </xf>
    <xf numFmtId="4" fontId="16" fillId="0" borderId="26" xfId="0" applyNumberFormat="1" applyFont="1" applyFill="1" applyBorder="1" applyProtection="1">
      <protection locked="0"/>
    </xf>
    <xf numFmtId="43" fontId="16" fillId="0" borderId="0" xfId="28" applyFont="1" applyFill="1" applyAlignment="1" applyProtection="1">
      <alignment horizontal="center"/>
    </xf>
    <xf numFmtId="43" fontId="16" fillId="0" borderId="0" xfId="28" applyFont="1" applyFill="1" applyBorder="1" applyProtection="1"/>
    <xf numFmtId="43" fontId="16" fillId="0" borderId="0" xfId="28" applyFont="1" applyFill="1" applyBorder="1" applyAlignment="1" applyProtection="1">
      <alignment horizontal="center"/>
    </xf>
    <xf numFmtId="0" fontId="46" fillId="0" borderId="0" xfId="0" applyFont="1" applyFill="1" applyBorder="1" applyAlignment="1" applyProtection="1">
      <alignment horizontal="left" vertical="top" wrapText="1"/>
    </xf>
    <xf numFmtId="43" fontId="16" fillId="0" borderId="0" xfId="28" applyFont="1" applyFill="1" applyProtection="1"/>
    <xf numFmtId="0" fontId="56" fillId="0" borderId="0" xfId="0" applyFont="1" applyFill="1" applyBorder="1" applyAlignment="1" applyProtection="1"/>
    <xf numFmtId="0" fontId="53" fillId="0" borderId="0" xfId="0" quotePrefix="1" applyFont="1" applyFill="1" applyAlignment="1" applyProtection="1">
      <alignment horizontal="center" vertical="top"/>
    </xf>
    <xf numFmtId="0" fontId="53" fillId="0" borderId="0" xfId="0" applyFont="1" applyFill="1" applyAlignment="1" applyProtection="1">
      <alignment horizontal="justify" vertical="top" wrapText="1"/>
    </xf>
    <xf numFmtId="0" fontId="53" fillId="0" borderId="0" xfId="0" quotePrefix="1" applyFont="1" applyFill="1" applyAlignment="1" applyProtection="1">
      <alignment horizontal="justify" vertical="top"/>
    </xf>
    <xf numFmtId="0" fontId="53" fillId="0" borderId="0" xfId="0" applyFont="1" applyFill="1" applyAlignment="1" applyProtection="1">
      <alignment horizontal="left" vertical="top" wrapText="1"/>
    </xf>
    <xf numFmtId="3" fontId="53" fillId="0" borderId="0" xfId="0" applyNumberFormat="1" applyFont="1" applyFill="1" applyBorder="1" applyAlignment="1" applyProtection="1">
      <alignment horizontal="right"/>
    </xf>
    <xf numFmtId="49" fontId="53" fillId="0" borderId="0" xfId="0" applyNumberFormat="1" applyFont="1" applyAlignment="1">
      <alignment horizontal="center" vertical="top"/>
    </xf>
    <xf numFmtId="0" fontId="53" fillId="0" borderId="0" xfId="0" applyFont="1" applyAlignment="1">
      <alignment horizontal="justify" vertical="top" wrapText="1"/>
    </xf>
    <xf numFmtId="4" fontId="53" fillId="0" borderId="0" xfId="0" applyNumberFormat="1" applyFont="1" applyAlignment="1">
      <alignment horizontal="center" vertical="center"/>
    </xf>
    <xf numFmtId="4" fontId="53" fillId="0" borderId="0" xfId="0" applyNumberFormat="1" applyFont="1"/>
    <xf numFmtId="0" fontId="53" fillId="0" borderId="0" xfId="0" applyFont="1" applyAlignment="1">
      <alignment horizontal="center" vertical="center"/>
    </xf>
    <xf numFmtId="4" fontId="53" fillId="0" borderId="0" xfId="0" applyNumberFormat="1" applyFont="1" applyAlignment="1">
      <alignment horizontal="right" vertical="center"/>
    </xf>
    <xf numFmtId="0" fontId="16" fillId="0" borderId="0" xfId="0" applyFont="1" applyFill="1" applyAlignment="1">
      <alignment horizontal="left" vertical="top"/>
    </xf>
    <xf numFmtId="0" fontId="53" fillId="0" borderId="0" xfId="0" applyFont="1" applyFill="1" applyBorder="1" applyAlignment="1">
      <alignment horizontal="right"/>
    </xf>
    <xf numFmtId="4" fontId="53" fillId="0" borderId="0" xfId="0" applyNumberFormat="1" applyFont="1" applyFill="1" applyBorder="1" applyAlignment="1">
      <alignment horizontal="center" vertical="center"/>
    </xf>
    <xf numFmtId="0" fontId="53" fillId="0" borderId="0" xfId="0" applyFont="1" applyFill="1" applyBorder="1" applyAlignment="1">
      <alignment horizontal="center"/>
    </xf>
    <xf numFmtId="4" fontId="53" fillId="0" borderId="0" xfId="0" applyNumberFormat="1" applyFont="1" applyFill="1" applyBorder="1" applyAlignment="1">
      <alignment horizontal="right" vertical="center"/>
    </xf>
    <xf numFmtId="0" fontId="53" fillId="0" borderId="15" xfId="0" applyFont="1" applyFill="1" applyBorder="1" applyAlignment="1">
      <alignment horizontal="right"/>
    </xf>
    <xf numFmtId="4" fontId="53" fillId="0" borderId="15" xfId="0" applyNumberFormat="1" applyFont="1" applyFill="1" applyBorder="1" applyAlignment="1">
      <alignment horizontal="center" vertical="center"/>
    </xf>
    <xf numFmtId="0" fontId="53" fillId="0" borderId="15" xfId="0" applyFont="1" applyFill="1" applyBorder="1" applyAlignment="1">
      <alignment horizontal="center"/>
    </xf>
    <xf numFmtId="0" fontId="53" fillId="0" borderId="0" xfId="0" applyFont="1" applyBorder="1" applyAlignment="1">
      <alignment horizontal="right"/>
    </xf>
    <xf numFmtId="4" fontId="53" fillId="0" borderId="0" xfId="0" applyNumberFormat="1" applyFont="1" applyBorder="1" applyAlignment="1">
      <alignment horizontal="center" vertical="center"/>
    </xf>
    <xf numFmtId="0" fontId="53" fillId="0" borderId="0" xfId="0" applyFont="1" applyBorder="1" applyAlignment="1">
      <alignment horizontal="center"/>
    </xf>
    <xf numFmtId="4" fontId="53" fillId="0" borderId="0" xfId="0" applyNumberFormat="1" applyFont="1" applyBorder="1" applyAlignment="1">
      <alignment horizontal="right" vertical="center"/>
    </xf>
    <xf numFmtId="0" fontId="53" fillId="0" borderId="15" xfId="0" applyFont="1" applyBorder="1" applyAlignment="1">
      <alignment horizontal="right"/>
    </xf>
    <xf numFmtId="4" fontId="53" fillId="0" borderId="15" xfId="0" applyNumberFormat="1" applyFont="1" applyBorder="1" applyAlignment="1">
      <alignment horizontal="center" vertical="center"/>
    </xf>
    <xf numFmtId="0" fontId="53" fillId="0" borderId="15" xfId="0" applyFont="1" applyBorder="1" applyAlignment="1">
      <alignment horizontal="center"/>
    </xf>
    <xf numFmtId="0" fontId="53" fillId="0" borderId="0" xfId="0" applyFont="1" applyFill="1" applyBorder="1" applyAlignment="1">
      <alignment horizontal="right" vertical="center"/>
    </xf>
    <xf numFmtId="3" fontId="53" fillId="0" borderId="0" xfId="0" applyNumberFormat="1" applyFont="1" applyFill="1" applyBorder="1" applyAlignment="1">
      <alignment horizontal="center" vertical="center"/>
    </xf>
    <xf numFmtId="0" fontId="53" fillId="0" borderId="0" xfId="0" applyFont="1" applyFill="1" applyBorder="1" applyAlignment="1">
      <alignment horizontal="center" vertical="center"/>
    </xf>
    <xf numFmtId="0" fontId="36" fillId="0" borderId="0" xfId="0" applyFont="1" applyFill="1" applyBorder="1" applyAlignment="1" applyProtection="1">
      <alignment horizontal="center" vertical="top"/>
    </xf>
    <xf numFmtId="0" fontId="36" fillId="0" borderId="0" xfId="0" applyFont="1" applyFill="1" applyBorder="1" applyAlignment="1" applyProtection="1">
      <alignment horizontal="left" vertical="top" wrapText="1"/>
    </xf>
    <xf numFmtId="0" fontId="16" fillId="0" borderId="0" xfId="46" applyFont="1" applyFill="1" applyAlignment="1" applyProtection="1">
      <alignment horizontal="left" vertical="top"/>
    </xf>
    <xf numFmtId="0" fontId="48" fillId="0" borderId="0" xfId="46" quotePrefix="1" applyFont="1" applyFill="1" applyAlignment="1" applyProtection="1">
      <alignment horizontal="center" vertical="top"/>
    </xf>
    <xf numFmtId="0" fontId="48" fillId="0" borderId="0" xfId="46" applyFont="1" applyFill="1" applyAlignment="1" applyProtection="1">
      <alignment horizontal="left" vertical="top" wrapText="1"/>
    </xf>
    <xf numFmtId="0" fontId="48" fillId="0" borderId="0" xfId="46" applyFont="1" applyFill="1" applyAlignment="1" applyProtection="1">
      <alignment horizontal="right"/>
    </xf>
    <xf numFmtId="4" fontId="48" fillId="0" borderId="0" xfId="46" applyNumberFormat="1" applyFont="1" applyFill="1" applyProtection="1"/>
    <xf numFmtId="0" fontId="48" fillId="0" borderId="0" xfId="46" applyFont="1" applyFill="1" applyAlignment="1" applyProtection="1">
      <alignment horizontal="center"/>
      <protection locked="0"/>
    </xf>
    <xf numFmtId="4" fontId="48" fillId="0" borderId="0" xfId="28" applyNumberFormat="1" applyFont="1" applyFill="1" applyAlignment="1" applyProtection="1">
      <alignment horizontal="center"/>
    </xf>
    <xf numFmtId="0" fontId="48" fillId="0" borderId="0" xfId="46" applyFont="1" applyFill="1" applyProtection="1">
      <protection locked="0"/>
    </xf>
    <xf numFmtId="0" fontId="48" fillId="0" borderId="0" xfId="46" applyFont="1" applyFill="1" applyAlignment="1" applyProtection="1">
      <alignment horizontal="center" vertical="top"/>
    </xf>
    <xf numFmtId="0" fontId="48" fillId="0" borderId="0" xfId="46" applyFont="1" applyFill="1" applyBorder="1" applyAlignment="1" applyProtection="1">
      <alignment horizontal="right"/>
    </xf>
    <xf numFmtId="4" fontId="48" fillId="0" borderId="0" xfId="46" applyNumberFormat="1" applyFont="1" applyFill="1" applyBorder="1" applyAlignment="1" applyProtection="1">
      <alignment horizontal="right"/>
    </xf>
    <xf numFmtId="0" fontId="48" fillId="0" borderId="0" xfId="46" applyFont="1" applyFill="1" applyBorder="1" applyAlignment="1" applyProtection="1">
      <alignment horizontal="center"/>
    </xf>
    <xf numFmtId="4" fontId="48" fillId="0" borderId="0" xfId="46" applyNumberFormat="1" applyFont="1" applyFill="1" applyBorder="1" applyProtection="1">
      <protection locked="0"/>
    </xf>
    <xf numFmtId="3" fontId="48" fillId="0" borderId="0" xfId="46" applyNumberFormat="1" applyFont="1" applyFill="1" applyBorder="1" applyAlignment="1" applyProtection="1">
      <alignment horizontal="right"/>
    </xf>
    <xf numFmtId="0" fontId="92" fillId="0" borderId="0" xfId="0" applyFont="1" applyFill="1" applyBorder="1" applyAlignment="1" applyProtection="1">
      <alignment horizontal="left" vertical="top" wrapText="1"/>
    </xf>
    <xf numFmtId="0" fontId="92" fillId="0" borderId="0" xfId="0" applyFont="1" applyFill="1" applyAlignment="1" applyProtection="1">
      <alignment horizontal="right"/>
    </xf>
    <xf numFmtId="4" fontId="92" fillId="0" borderId="0" xfId="0" applyNumberFormat="1" applyFont="1" applyFill="1" applyProtection="1"/>
    <xf numFmtId="0" fontId="92" fillId="0" borderId="0" xfId="0" applyFont="1" applyFill="1" applyAlignment="1" applyProtection="1">
      <alignment horizontal="center"/>
      <protection locked="0"/>
    </xf>
    <xf numFmtId="4" fontId="92" fillId="0" borderId="0" xfId="28" applyNumberFormat="1" applyFont="1" applyFill="1" applyAlignment="1" applyProtection="1">
      <alignment horizontal="center"/>
    </xf>
    <xf numFmtId="0" fontId="92" fillId="0" borderId="0" xfId="46" applyFont="1" applyFill="1" applyProtection="1">
      <protection locked="0"/>
    </xf>
    <xf numFmtId="0" fontId="48" fillId="0" borderId="0" xfId="0" applyFont="1" applyFill="1" applyAlignment="1" applyProtection="1">
      <alignment horizontal="left" vertical="top" wrapText="1"/>
    </xf>
    <xf numFmtId="0" fontId="48" fillId="0" borderId="0" xfId="0" applyFont="1" applyFill="1" applyAlignment="1" applyProtection="1">
      <alignment horizontal="right"/>
    </xf>
    <xf numFmtId="0" fontId="48" fillId="0" borderId="0" xfId="0" applyFont="1" applyFill="1" applyProtection="1"/>
    <xf numFmtId="166" fontId="48" fillId="0" borderId="0" xfId="0" applyNumberFormat="1" applyFont="1" applyFill="1" applyProtection="1">
      <protection locked="0"/>
    </xf>
    <xf numFmtId="4" fontId="48" fillId="0" borderId="0" xfId="28" applyNumberFormat="1" applyFont="1" applyFill="1" applyProtection="1"/>
    <xf numFmtId="165" fontId="4" fillId="0" borderId="25" xfId="0" applyNumberFormat="1" applyFont="1" applyFill="1" applyBorder="1"/>
    <xf numFmtId="49" fontId="5" fillId="0" borderId="26" xfId="0" applyNumberFormat="1" applyFont="1" applyFill="1" applyBorder="1" applyAlignment="1">
      <alignment horizontal="center" vertical="top"/>
    </xf>
    <xf numFmtId="49" fontId="5" fillId="0" borderId="25"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165" fontId="9" fillId="0" borderId="25" xfId="0" applyNumberFormat="1" applyFont="1" applyFill="1" applyBorder="1" applyAlignment="1">
      <alignment horizontal="right"/>
    </xf>
    <xf numFmtId="4" fontId="16" fillId="0" borderId="0" xfId="0" applyNumberFormat="1" applyFont="1" applyFill="1" applyBorder="1"/>
    <xf numFmtId="0" fontId="16" fillId="0" borderId="0" xfId="0" quotePrefix="1" applyFont="1" applyFill="1" applyAlignment="1" applyProtection="1">
      <alignment horizontal="left" vertical="top"/>
    </xf>
    <xf numFmtId="4" fontId="16" fillId="0" borderId="0" xfId="0" applyNumberFormat="1" applyFont="1" applyFill="1" applyBorder="1" applyAlignment="1" applyProtection="1">
      <alignment horizontal="left"/>
    </xf>
    <xf numFmtId="0" fontId="16" fillId="0" borderId="0" xfId="0" applyFont="1" applyFill="1" applyBorder="1" applyAlignment="1" applyProtection="1">
      <alignment horizontal="left"/>
      <protection locked="0"/>
    </xf>
    <xf numFmtId="43" fontId="16" fillId="0" borderId="0" xfId="28" applyFont="1" applyFill="1" applyBorder="1" applyAlignment="1" applyProtection="1">
      <alignment horizontal="left"/>
    </xf>
    <xf numFmtId="0" fontId="16" fillId="0" borderId="0" xfId="0" applyFont="1" applyFill="1" applyAlignment="1" applyProtection="1">
      <alignment horizontal="left"/>
      <protection locked="0"/>
    </xf>
    <xf numFmtId="0" fontId="49" fillId="0" borderId="0" xfId="53" applyFont="1" applyFill="1" applyBorder="1" applyAlignment="1">
      <alignment horizontal="justify" vertical="top" wrapText="1"/>
    </xf>
    <xf numFmtId="0" fontId="63" fillId="0" borderId="0" xfId="45" applyFont="1" applyFill="1" applyAlignment="1">
      <alignment horizontal="left" vertical="top" wrapText="1"/>
    </xf>
    <xf numFmtId="0" fontId="72" fillId="0" borderId="0" xfId="45" applyFont="1" applyFill="1" applyAlignment="1">
      <alignment horizontal="left" vertical="justify"/>
    </xf>
    <xf numFmtId="0" fontId="61" fillId="0" borderId="0" xfId="45" applyFont="1" applyFill="1" applyAlignment="1">
      <alignment horizontal="left" vertical="justify"/>
    </xf>
    <xf numFmtId="0" fontId="76" fillId="0" borderId="0" xfId="45" applyFont="1" applyFill="1" applyAlignment="1">
      <alignment vertical="top"/>
    </xf>
    <xf numFmtId="0" fontId="61" fillId="0" borderId="0" xfId="45" applyFont="1" applyFill="1" applyAlignment="1">
      <alignment vertical="top"/>
    </xf>
    <xf numFmtId="0" fontId="4" fillId="0" borderId="25" xfId="0" applyNumberFormat="1" applyFont="1" applyFill="1" applyBorder="1" applyAlignment="1">
      <alignment horizontal="left" vertical="top" wrapText="1"/>
    </xf>
    <xf numFmtId="4" fontId="95" fillId="0" borderId="0" xfId="28" applyNumberFormat="1" applyFont="1" applyFill="1" applyBorder="1" applyAlignment="1">
      <alignment horizontal="right"/>
    </xf>
    <xf numFmtId="4" fontId="95" fillId="0" borderId="0" xfId="0" applyNumberFormat="1" applyFont="1" applyFill="1" applyBorder="1" applyAlignment="1">
      <alignment horizontal="right"/>
    </xf>
    <xf numFmtId="4" fontId="95" fillId="0" borderId="0" xfId="0" applyNumberFormat="1" applyFont="1" applyFill="1" applyBorder="1" applyAlignment="1">
      <alignment horizontal="center" wrapText="1"/>
    </xf>
    <xf numFmtId="0" fontId="17" fillId="0" borderId="26" xfId="50" applyFont="1" applyFill="1" applyBorder="1" applyAlignment="1">
      <alignment horizontal="justify" vertical="center" wrapText="1"/>
    </xf>
    <xf numFmtId="0" fontId="1" fillId="0" borderId="0" xfId="0" applyFont="1"/>
    <xf numFmtId="1" fontId="1" fillId="25" borderId="37" xfId="0" applyNumberFormat="1" applyFont="1" applyFill="1" applyBorder="1" applyAlignment="1">
      <alignment horizontal="center"/>
    </xf>
    <xf numFmtId="0" fontId="1" fillId="25" borderId="37" xfId="0" applyFont="1" applyFill="1" applyBorder="1" applyAlignment="1">
      <alignment horizontal="right"/>
    </xf>
    <xf numFmtId="4" fontId="1" fillId="25" borderId="37" xfId="0" applyNumberFormat="1" applyFont="1" applyFill="1" applyBorder="1" applyAlignment="1">
      <alignment horizontal="center"/>
    </xf>
    <xf numFmtId="4" fontId="1" fillId="25" borderId="37" xfId="0" applyNumberFormat="1" applyFont="1" applyFill="1" applyBorder="1" applyAlignment="1">
      <alignment horizontal="right"/>
    </xf>
    <xf numFmtId="0" fontId="1" fillId="0" borderId="37" xfId="0" applyFont="1" applyFill="1" applyBorder="1" applyAlignment="1">
      <alignment horizontal="center" vertical="top"/>
    </xf>
    <xf numFmtId="1" fontId="1" fillId="0" borderId="37" xfId="0" applyNumberFormat="1" applyFont="1" applyFill="1" applyBorder="1" applyAlignment="1">
      <alignment horizontal="center"/>
    </xf>
    <xf numFmtId="0" fontId="1" fillId="0" borderId="37" xfId="0" applyFont="1" applyFill="1" applyBorder="1" applyAlignment="1">
      <alignment horizontal="right"/>
    </xf>
    <xf numFmtId="4" fontId="1" fillId="0" borderId="37" xfId="0" applyNumberFormat="1" applyFont="1" applyFill="1" applyBorder="1" applyAlignment="1">
      <alignment horizontal="center"/>
    </xf>
    <xf numFmtId="4" fontId="1" fillId="0" borderId="37" xfId="0" applyNumberFormat="1" applyFont="1" applyFill="1" applyBorder="1" applyAlignment="1">
      <alignment horizontal="right"/>
    </xf>
    <xf numFmtId="1" fontId="1" fillId="0" borderId="37" xfId="0" applyNumberFormat="1" applyFont="1" applyBorder="1" applyAlignment="1">
      <alignment horizontal="left" vertical="top" wrapText="1"/>
    </xf>
    <xf numFmtId="1" fontId="1" fillId="0" borderId="37" xfId="0" applyNumberFormat="1" applyFont="1" applyBorder="1" applyAlignment="1">
      <alignment horizontal="center"/>
    </xf>
    <xf numFmtId="1" fontId="1" fillId="0" borderId="37" xfId="0" applyNumberFormat="1" applyFont="1" applyBorder="1" applyAlignment="1">
      <alignment wrapText="1"/>
    </xf>
    <xf numFmtId="0" fontId="1" fillId="0" borderId="37" xfId="0" applyFont="1" applyFill="1" applyBorder="1" applyAlignment="1">
      <alignment horizontal="center"/>
    </xf>
    <xf numFmtId="0" fontId="1" fillId="25" borderId="37" xfId="0" applyFont="1" applyFill="1" applyBorder="1" applyAlignment="1">
      <alignment horizontal="center" wrapText="1"/>
    </xf>
    <xf numFmtId="1" fontId="1" fillId="25" borderId="37" xfId="0" applyNumberFormat="1" applyFont="1" applyFill="1" applyBorder="1" applyAlignment="1">
      <alignment horizontal="right"/>
    </xf>
    <xf numFmtId="0" fontId="1" fillId="25" borderId="37" xfId="0" applyFont="1" applyFill="1" applyBorder="1" applyAlignment="1">
      <alignment horizontal="center"/>
    </xf>
    <xf numFmtId="0" fontId="1" fillId="0" borderId="37" xfId="0" applyFont="1" applyBorder="1" applyAlignment="1">
      <alignment horizontal="center" vertical="top"/>
    </xf>
    <xf numFmtId="0" fontId="1" fillId="0" borderId="37" xfId="0" applyFont="1" applyBorder="1" applyAlignment="1">
      <alignment horizontal="left" vertical="top" wrapText="1"/>
    </xf>
    <xf numFmtId="1" fontId="1" fillId="0" borderId="37" xfId="51" applyNumberFormat="1" applyFont="1" applyBorder="1" applyAlignment="1">
      <alignment horizontal="center" vertical="top"/>
    </xf>
    <xf numFmtId="0" fontId="1" fillId="0" borderId="37" xfId="51" applyFont="1" applyBorder="1" applyAlignment="1">
      <alignment horizontal="left" vertical="top" wrapText="1"/>
    </xf>
    <xf numFmtId="0" fontId="1" fillId="0" borderId="37" xfId="51" applyFont="1" applyBorder="1" applyAlignment="1">
      <alignment horizontal="center"/>
    </xf>
    <xf numFmtId="1" fontId="1" fillId="0" borderId="37" xfId="51" applyNumberFormat="1" applyFont="1" applyBorder="1" applyAlignment="1">
      <alignment horizontal="right"/>
    </xf>
    <xf numFmtId="4" fontId="1" fillId="0" borderId="37" xfId="51" applyNumberFormat="1" applyFont="1" applyBorder="1"/>
    <xf numFmtId="3" fontId="1" fillId="0" borderId="37" xfId="51" applyNumberFormat="1" applyFont="1" applyBorder="1" applyAlignment="1">
      <alignment horizontal="right"/>
    </xf>
    <xf numFmtId="167" fontId="1" fillId="24" borderId="37" xfId="0" applyNumberFormat="1" applyFont="1" applyFill="1" applyBorder="1" applyAlignment="1">
      <alignment horizontal="center"/>
    </xf>
    <xf numFmtId="0" fontId="1" fillId="0" borderId="37" xfId="0" applyFont="1" applyBorder="1"/>
    <xf numFmtId="0" fontId="1" fillId="0" borderId="37" xfId="0" applyFont="1" applyBorder="1" applyAlignment="1">
      <alignment horizontal="right"/>
    </xf>
    <xf numFmtId="0" fontId="1" fillId="0" borderId="37" xfId="0" applyFont="1" applyBorder="1" applyAlignment="1">
      <alignment horizontal="centerContinuous"/>
    </xf>
    <xf numFmtId="0" fontId="1" fillId="0" borderId="37" xfId="0" applyFont="1" applyBorder="1" applyAlignment="1">
      <alignment horizontal="justify" vertical="justify" wrapText="1"/>
    </xf>
    <xf numFmtId="168" fontId="1" fillId="0" borderId="37" xfId="0" applyNumberFormat="1" applyFont="1" applyBorder="1" applyAlignment="1">
      <alignment horizontal="center"/>
    </xf>
    <xf numFmtId="0" fontId="1" fillId="0" borderId="37" xfId="0" applyFont="1" applyBorder="1" applyAlignment="1">
      <alignment horizontal="center"/>
    </xf>
    <xf numFmtId="4" fontId="1" fillId="0" borderId="37" xfId="0" applyNumberFormat="1" applyFont="1" applyBorder="1"/>
    <xf numFmtId="4" fontId="1" fillId="0" borderId="37" xfId="0" applyNumberFormat="1" applyFont="1" applyBorder="1" applyAlignment="1">
      <alignment horizontal="right"/>
    </xf>
    <xf numFmtId="0" fontId="1" fillId="0" borderId="37" xfId="0" applyFont="1" applyBorder="1" applyAlignment="1">
      <alignment horizontal="justify" vertical="top" wrapText="1"/>
    </xf>
    <xf numFmtId="167" fontId="1" fillId="25" borderId="37" xfId="0" applyNumberFormat="1" applyFont="1" applyFill="1" applyBorder="1" applyAlignment="1">
      <alignment horizontal="center" vertical="top"/>
    </xf>
    <xf numFmtId="1" fontId="1" fillId="25" borderId="37" xfId="0" applyNumberFormat="1" applyFont="1" applyFill="1" applyBorder="1" applyAlignment="1">
      <alignment horizontal="center" wrapText="1"/>
    </xf>
    <xf numFmtId="1" fontId="1" fillId="0" borderId="37" xfId="0" applyNumberFormat="1" applyFont="1" applyBorder="1" applyAlignment="1">
      <alignment horizontal="center" vertical="top"/>
    </xf>
    <xf numFmtId="1" fontId="1" fillId="0" borderId="37" xfId="0" applyNumberFormat="1" applyFont="1" applyBorder="1" applyAlignment="1">
      <alignment vertical="top" wrapText="1"/>
    </xf>
    <xf numFmtId="1" fontId="1" fillId="0" borderId="37" xfId="0" applyNumberFormat="1" applyFont="1" applyBorder="1" applyAlignment="1">
      <alignment horizontal="right" wrapText="1"/>
    </xf>
    <xf numFmtId="2" fontId="1" fillId="0" borderId="37" xfId="0" applyNumberFormat="1" applyFont="1" applyBorder="1" applyAlignment="1">
      <alignment horizontal="center"/>
    </xf>
    <xf numFmtId="0" fontId="1" fillId="0" borderId="37" xfId="0" applyFont="1" applyBorder="1" applyAlignment="1">
      <alignment horizontal="center" wrapText="1"/>
    </xf>
    <xf numFmtId="1" fontId="1" fillId="0" borderId="37" xfId="0" applyNumberFormat="1" applyFont="1" applyBorder="1" applyAlignment="1">
      <alignment horizontal="right"/>
    </xf>
    <xf numFmtId="0" fontId="1" fillId="0" borderId="38" xfId="0" applyFont="1" applyBorder="1" applyAlignment="1">
      <alignment horizontal="center" wrapText="1"/>
    </xf>
    <xf numFmtId="1" fontId="1" fillId="0" borderId="38" xfId="0" applyNumberFormat="1" applyFont="1" applyBorder="1" applyAlignment="1">
      <alignment horizontal="right"/>
    </xf>
    <xf numFmtId="1" fontId="1" fillId="0" borderId="39" xfId="0" applyNumberFormat="1" applyFont="1" applyBorder="1" applyAlignment="1">
      <alignment horizontal="center"/>
    </xf>
    <xf numFmtId="1" fontId="1" fillId="0" borderId="39" xfId="0" applyNumberFormat="1" applyFont="1" applyBorder="1" applyAlignment="1">
      <alignment horizontal="right" wrapText="1"/>
    </xf>
    <xf numFmtId="2" fontId="1" fillId="0" borderId="38" xfId="0" applyNumberFormat="1" applyFont="1" applyBorder="1" applyAlignment="1">
      <alignment horizontal="right"/>
    </xf>
    <xf numFmtId="0" fontId="1" fillId="0" borderId="39" xfId="0" applyFont="1" applyBorder="1" applyAlignment="1">
      <alignment horizontal="center" wrapText="1"/>
    </xf>
    <xf numFmtId="0" fontId="1" fillId="0" borderId="40" xfId="0" applyFont="1" applyBorder="1" applyAlignment="1">
      <alignment horizontal="center" wrapText="1"/>
    </xf>
    <xf numFmtId="2" fontId="1" fillId="0" borderId="40" xfId="0" applyNumberFormat="1" applyFont="1" applyBorder="1" applyAlignment="1">
      <alignment horizontal="right"/>
    </xf>
    <xf numFmtId="2" fontId="1" fillId="0" borderId="42" xfId="0" applyNumberFormat="1" applyFont="1" applyBorder="1" applyAlignment="1">
      <alignment horizontal="center"/>
    </xf>
    <xf numFmtId="2" fontId="1" fillId="0" borderId="39" xfId="0" applyNumberFormat="1" applyFont="1" applyBorder="1" applyAlignment="1">
      <alignment horizontal="right"/>
    </xf>
    <xf numFmtId="1" fontId="1" fillId="0" borderId="37" xfId="0" applyNumberFormat="1" applyFont="1" applyBorder="1" applyAlignment="1">
      <alignment horizontal="center" wrapText="1"/>
    </xf>
    <xf numFmtId="4" fontId="1" fillId="0" borderId="37" xfId="0" applyNumberFormat="1" applyFont="1" applyBorder="1" applyAlignment="1">
      <alignment horizontal="center"/>
    </xf>
    <xf numFmtId="0" fontId="1" fillId="25" borderId="37" xfId="0" applyFont="1" applyFill="1" applyBorder="1" applyAlignment="1">
      <alignment horizontal="center" vertical="top"/>
    </xf>
    <xf numFmtId="0" fontId="1" fillId="25" borderId="37" xfId="0" applyFont="1" applyFill="1" applyBorder="1"/>
    <xf numFmtId="1" fontId="1" fillId="0" borderId="37" xfId="0" applyNumberFormat="1" applyFont="1" applyBorder="1" applyAlignment="1">
      <alignment horizontal="center" vertical="justify" wrapText="1"/>
    </xf>
    <xf numFmtId="0" fontId="1" fillId="0" borderId="37" xfId="0" applyFont="1" applyBorder="1" applyAlignment="1">
      <alignment horizontal="right" vertical="justify" wrapText="1"/>
    </xf>
    <xf numFmtId="0" fontId="1" fillId="0" borderId="0" xfId="0" applyFont="1" applyAlignment="1">
      <alignment horizontal="justify" vertical="top" wrapText="1"/>
    </xf>
    <xf numFmtId="0" fontId="1" fillId="0" borderId="0" xfId="0" applyFont="1" applyAlignment="1">
      <alignment horizontal="right"/>
    </xf>
    <xf numFmtId="164" fontId="1" fillId="0" borderId="0" xfId="31" applyFont="1"/>
    <xf numFmtId="164" fontId="1" fillId="0" borderId="0" xfId="31" applyNumberFormat="1" applyFont="1"/>
    <xf numFmtId="0" fontId="1" fillId="0" borderId="0" xfId="0" quotePrefix="1" applyFont="1" applyAlignment="1">
      <alignment vertical="top"/>
    </xf>
    <xf numFmtId="0" fontId="1" fillId="0" borderId="0" xfId="0" applyFont="1" applyAlignment="1">
      <alignment vertical="top"/>
    </xf>
    <xf numFmtId="0" fontId="1" fillId="0" borderId="0" xfId="46" applyFont="1"/>
    <xf numFmtId="4" fontId="1" fillId="0" borderId="0" xfId="46" applyNumberFormat="1" applyFont="1"/>
    <xf numFmtId="0" fontId="16" fillId="0" borderId="0" xfId="46" quotePrefix="1" applyFont="1" applyFill="1" applyAlignment="1" applyProtection="1">
      <alignment horizontal="justify" vertical="top" wrapText="1"/>
    </xf>
    <xf numFmtId="0" fontId="16" fillId="0" borderId="0" xfId="0" quotePrefix="1" applyFont="1" applyFill="1" applyAlignment="1" applyProtection="1">
      <alignment horizontal="left" vertical="top" wrapText="1"/>
    </xf>
    <xf numFmtId="0" fontId="96" fillId="0" borderId="0" xfId="53" applyFont="1" applyFill="1" applyBorder="1" applyAlignment="1">
      <alignment horizontal="justify" vertical="top" wrapText="1"/>
    </xf>
    <xf numFmtId="0" fontId="16" fillId="0" borderId="0" xfId="0" applyFont="1" applyFill="1" applyBorder="1" applyAlignment="1" applyProtection="1">
      <alignment horizontal="left" vertical="top"/>
    </xf>
    <xf numFmtId="4" fontId="1" fillId="0" borderId="0" xfId="0" applyNumberFormat="1" applyFont="1" applyAlignment="1">
      <alignment horizontal="center" vertical="center"/>
    </xf>
    <xf numFmtId="4" fontId="1" fillId="0" borderId="0" xfId="0" applyNumberFormat="1" applyFont="1"/>
    <xf numFmtId="4" fontId="1" fillId="0" borderId="0" xfId="0" applyNumberFormat="1" applyFont="1" applyAlignment="1">
      <alignment horizontal="right" vertical="center"/>
    </xf>
    <xf numFmtId="49" fontId="1" fillId="0" borderId="0" xfId="0" applyNumberFormat="1" applyFont="1" applyAlignment="1">
      <alignment horizontal="center" vertical="top"/>
    </xf>
    <xf numFmtId="3" fontId="1" fillId="0" borderId="0" xfId="0" applyNumberFormat="1" applyFont="1" applyFill="1" applyBorder="1" applyAlignment="1">
      <alignment horizontal="center" vertical="center"/>
    </xf>
    <xf numFmtId="0" fontId="1" fillId="0" borderId="0" xfId="0" applyFont="1" applyFill="1" applyBorder="1" applyAlignment="1">
      <alignment horizontal="center"/>
    </xf>
    <xf numFmtId="4" fontId="1" fillId="0" borderId="0" xfId="0" applyNumberFormat="1" applyFont="1" applyFill="1" applyBorder="1" applyAlignment="1">
      <alignment horizontal="right" vertical="center"/>
    </xf>
    <xf numFmtId="49" fontId="1" fillId="0" borderId="0" xfId="0" applyNumberFormat="1" applyFont="1" applyFill="1" applyAlignment="1">
      <alignment horizontal="center" vertical="top"/>
    </xf>
    <xf numFmtId="0" fontId="1" fillId="0" borderId="0" xfId="0" applyFont="1" applyFill="1" applyAlignment="1">
      <alignment horizontal="justify" vertical="top" wrapText="1"/>
    </xf>
    <xf numFmtId="0" fontId="1" fillId="0" borderId="0" xfId="0" quotePrefix="1" applyFont="1" applyFill="1" applyAlignment="1">
      <alignment horizontal="center" vertical="top"/>
    </xf>
    <xf numFmtId="0" fontId="96" fillId="0" borderId="0" xfId="0" applyFont="1" applyFill="1" applyAlignment="1" applyProtection="1">
      <alignment horizontal="justify" vertical="top" wrapText="1"/>
    </xf>
    <xf numFmtId="0" fontId="97" fillId="0" borderId="0" xfId="50" applyFont="1" applyFill="1" applyBorder="1" applyAlignment="1">
      <alignment horizontal="justify" vertical="center" wrapText="1"/>
    </xf>
    <xf numFmtId="0" fontId="17" fillId="0" borderId="0" xfId="50" applyFont="1" applyFill="1" applyBorder="1" applyAlignment="1">
      <alignment horizontal="justify" vertical="top" wrapText="1"/>
    </xf>
    <xf numFmtId="0" fontId="17" fillId="0" borderId="26" xfId="50" applyFont="1" applyFill="1" applyBorder="1" applyAlignment="1">
      <alignment horizontal="justify" vertical="top" wrapText="1"/>
    </xf>
    <xf numFmtId="0" fontId="7" fillId="0" borderId="25" xfId="0" applyFont="1" applyBorder="1"/>
    <xf numFmtId="0" fontId="10" fillId="0" borderId="25"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10" fillId="0" borderId="0" xfId="0" applyFont="1" applyFill="1" applyBorder="1" applyAlignment="1">
      <alignment horizontal="left" vertical="top" wrapText="1"/>
    </xf>
    <xf numFmtId="0" fontId="7" fillId="0" borderId="33" xfId="50" applyFont="1" applyFill="1" applyBorder="1" applyAlignment="1">
      <alignment horizontal="justify" vertical="center" wrapText="1"/>
    </xf>
    <xf numFmtId="0" fontId="14" fillId="0" borderId="0" xfId="0" applyFont="1" applyFill="1"/>
    <xf numFmtId="0" fontId="14" fillId="0" borderId="37" xfId="0" applyFont="1" applyBorder="1" applyAlignment="1">
      <alignment horizontal="left"/>
    </xf>
    <xf numFmtId="0" fontId="81" fillId="0" borderId="37" xfId="0" applyFont="1" applyBorder="1" applyAlignment="1">
      <alignment vertical="top" wrapText="1"/>
    </xf>
    <xf numFmtId="1" fontId="2" fillId="0" borderId="37" xfId="0" applyNumberFormat="1" applyFont="1" applyBorder="1"/>
    <xf numFmtId="0" fontId="2" fillId="0" borderId="0" xfId="0" applyFont="1"/>
    <xf numFmtId="0" fontId="37" fillId="0" borderId="37" xfId="0" applyFont="1" applyBorder="1" applyAlignment="1">
      <alignment horizontal="left" vertical="top" wrapText="1"/>
    </xf>
    <xf numFmtId="1" fontId="37" fillId="0" borderId="37" xfId="0" applyNumberFormat="1" applyFont="1" applyBorder="1"/>
    <xf numFmtId="1" fontId="2" fillId="0" borderId="38" xfId="0" applyNumberFormat="1" applyFont="1" applyBorder="1" applyAlignment="1">
      <alignment horizontal="center" vertical="top"/>
    </xf>
    <xf numFmtId="0" fontId="37" fillId="0" borderId="38" xfId="0" applyFont="1" applyBorder="1" applyAlignment="1">
      <alignment horizontal="left" vertical="top" wrapText="1"/>
    </xf>
    <xf numFmtId="0" fontId="2" fillId="0" borderId="46" xfId="0" applyFont="1" applyBorder="1"/>
    <xf numFmtId="1" fontId="2" fillId="0" borderId="39" xfId="0" applyNumberFormat="1" applyFont="1" applyBorder="1" applyAlignment="1">
      <alignment horizontal="center" vertical="top"/>
    </xf>
    <xf numFmtId="167" fontId="2" fillId="0" borderId="37" xfId="0" applyNumberFormat="1" applyFont="1" applyBorder="1" applyAlignment="1">
      <alignment horizontal="center" vertical="top"/>
    </xf>
    <xf numFmtId="0" fontId="2" fillId="0" borderId="38" xfId="0" applyFont="1" applyBorder="1" applyAlignment="1">
      <alignment horizontal="center"/>
    </xf>
    <xf numFmtId="1" fontId="2" fillId="0" borderId="38" xfId="0" applyNumberFormat="1" applyFont="1" applyBorder="1"/>
    <xf numFmtId="0" fontId="85" fillId="0" borderId="0" xfId="0" applyFont="1"/>
    <xf numFmtId="3" fontId="1" fillId="0" borderId="37" xfId="0" applyNumberFormat="1" applyFont="1" applyBorder="1" applyAlignment="1">
      <alignment horizontal="right"/>
    </xf>
    <xf numFmtId="0" fontId="14" fillId="25" borderId="37" xfId="0" applyFont="1" applyFill="1" applyBorder="1" applyAlignment="1">
      <alignment horizontal="center" vertical="top" wrapText="1"/>
    </xf>
    <xf numFmtId="0" fontId="14" fillId="0" borderId="37" xfId="0" applyFont="1" applyBorder="1" applyAlignment="1">
      <alignment horizontal="left" vertical="top"/>
    </xf>
    <xf numFmtId="0" fontId="80" fillId="0" borderId="0" xfId="51" applyFont="1" applyAlignment="1">
      <alignment horizontal="center"/>
    </xf>
    <xf numFmtId="169" fontId="1" fillId="0" borderId="0" xfId="51" applyNumberFormat="1" applyFont="1" applyAlignment="1">
      <alignment horizontal="right"/>
    </xf>
    <xf numFmtId="0" fontId="1" fillId="0" borderId="0" xfId="51" applyFont="1" applyAlignment="1">
      <alignment horizontal="center"/>
    </xf>
    <xf numFmtId="1" fontId="84" fillId="0" borderId="37" xfId="51" applyNumberFormat="1" applyFont="1" applyBorder="1"/>
    <xf numFmtId="4" fontId="84" fillId="0" borderId="37" xfId="51" applyNumberFormat="1" applyFont="1" applyBorder="1"/>
    <xf numFmtId="0" fontId="80" fillId="0" borderId="0" xfId="51" applyFont="1"/>
    <xf numFmtId="169" fontId="1" fillId="0" borderId="0" xfId="51" applyNumberFormat="1" applyFont="1"/>
    <xf numFmtId="0" fontId="1" fillId="0" borderId="0" xfId="51" applyFont="1"/>
    <xf numFmtId="0" fontId="85" fillId="0" borderId="37" xfId="0" applyFont="1" applyBorder="1"/>
    <xf numFmtId="167" fontId="1" fillId="0" borderId="37" xfId="0" applyNumberFormat="1" applyFont="1" applyBorder="1" applyAlignment="1">
      <alignment horizontal="center"/>
    </xf>
    <xf numFmtId="0" fontId="98" fillId="0" borderId="0" xfId="0" applyFont="1" applyAlignment="1">
      <alignment horizontal="center"/>
    </xf>
    <xf numFmtId="169" fontId="2" fillId="0" borderId="0" xfId="0" applyNumberFormat="1" applyFont="1" applyAlignment="1">
      <alignment horizontal="right"/>
    </xf>
    <xf numFmtId="0" fontId="2" fillId="0" borderId="0" xfId="0" applyFont="1" applyAlignment="1">
      <alignment horizontal="center"/>
    </xf>
    <xf numFmtId="0" fontId="1" fillId="0" borderId="0" xfId="0" applyFont="1" applyAlignment="1">
      <alignment horizontal="center"/>
    </xf>
    <xf numFmtId="167" fontId="14" fillId="0" borderId="37" xfId="0" applyNumberFormat="1" applyFont="1" applyBorder="1" applyAlignment="1">
      <alignment horizontal="center" vertical="top"/>
    </xf>
    <xf numFmtId="0" fontId="14" fillId="0" borderId="37" xfId="0" applyFont="1" applyBorder="1" applyAlignment="1">
      <alignment horizontal="center"/>
    </xf>
    <xf numFmtId="4" fontId="14" fillId="0" borderId="37" xfId="0" applyNumberFormat="1" applyFont="1" applyBorder="1" applyAlignment="1">
      <alignment horizontal="right"/>
    </xf>
    <xf numFmtId="0" fontId="14" fillId="0" borderId="37" xfId="0" applyFont="1" applyBorder="1" applyAlignment="1">
      <alignment horizontal="left" vertical="top" wrapText="1"/>
    </xf>
    <xf numFmtId="1" fontId="1" fillId="0" borderId="37" xfId="0" applyNumberFormat="1" applyFont="1" applyBorder="1"/>
    <xf numFmtId="0" fontId="14" fillId="0" borderId="38" xfId="0" applyFont="1" applyBorder="1" applyAlignment="1">
      <alignment horizontal="left" vertical="top" wrapText="1"/>
    </xf>
    <xf numFmtId="0" fontId="1" fillId="0" borderId="38" xfId="0" applyFont="1" applyBorder="1" applyAlignment="1">
      <alignment horizontal="center"/>
    </xf>
    <xf numFmtId="0" fontId="1" fillId="0" borderId="41" xfId="0" applyFont="1" applyBorder="1" applyAlignment="1">
      <alignment horizontal="center" vertical="top"/>
    </xf>
    <xf numFmtId="2" fontId="1" fillId="0" borderId="0" xfId="0" applyNumberFormat="1" applyFont="1"/>
    <xf numFmtId="0" fontId="80" fillId="0" borderId="39" xfId="0" quotePrefix="1" applyFont="1" applyBorder="1" applyAlignment="1">
      <alignment horizontal="left" vertical="top" wrapText="1"/>
    </xf>
    <xf numFmtId="0" fontId="80" fillId="0" borderId="0" xfId="0" applyFont="1" applyAlignment="1">
      <alignment horizontal="right"/>
    </xf>
    <xf numFmtId="0" fontId="80" fillId="0" borderId="37" xfId="0" quotePrefix="1" applyFont="1" applyBorder="1" applyAlignment="1">
      <alignment horizontal="left" vertical="top" wrapText="1"/>
    </xf>
    <xf numFmtId="0" fontId="80" fillId="0" borderId="43" xfId="0" quotePrefix="1" applyFont="1" applyBorder="1" applyAlignment="1">
      <alignment horizontal="left" vertical="top" wrapText="1"/>
    </xf>
    <xf numFmtId="0" fontId="14" fillId="0" borderId="45" xfId="0" applyFont="1" applyBorder="1" applyAlignment="1">
      <alignment horizontal="left" vertical="top" wrapText="1"/>
    </xf>
    <xf numFmtId="0" fontId="1" fillId="0" borderId="40" xfId="0" applyFont="1" applyBorder="1" applyAlignment="1">
      <alignment horizontal="center"/>
    </xf>
    <xf numFmtId="0" fontId="80" fillId="0" borderId="45" xfId="0" quotePrefix="1" applyFont="1" applyBorder="1" applyAlignment="1">
      <alignment horizontal="left" vertical="top" wrapText="1"/>
    </xf>
    <xf numFmtId="0" fontId="1" fillId="0" borderId="47" xfId="0" applyFont="1" applyBorder="1" applyAlignment="1">
      <alignment horizontal="center" vertical="top"/>
    </xf>
    <xf numFmtId="0" fontId="1" fillId="0" borderId="39" xfId="0" applyFont="1" applyBorder="1" applyAlignment="1">
      <alignment horizontal="left" vertical="top" wrapText="1"/>
    </xf>
    <xf numFmtId="0" fontId="1" fillId="0" borderId="39" xfId="0" applyFont="1" applyBorder="1" applyAlignment="1">
      <alignment horizontal="center"/>
    </xf>
    <xf numFmtId="0" fontId="2" fillId="0" borderId="37" xfId="0" applyFont="1" applyFill="1" applyBorder="1" applyAlignment="1">
      <alignment horizontal="left" vertical="top" wrapText="1"/>
    </xf>
    <xf numFmtId="4" fontId="5" fillId="0" borderId="0" xfId="28" applyNumberFormat="1" applyFont="1" applyFill="1" applyBorder="1" applyAlignment="1" applyProtection="1">
      <alignment horizontal="right" wrapText="1"/>
      <protection locked="0"/>
    </xf>
    <xf numFmtId="4" fontId="5" fillId="0" borderId="0" xfId="0" applyNumberFormat="1" applyFont="1" applyFill="1" applyBorder="1" applyAlignment="1" applyProtection="1">
      <alignment horizontal="right"/>
      <protection locked="0"/>
    </xf>
    <xf numFmtId="4" fontId="5" fillId="0" borderId="0" xfId="52" applyNumberFormat="1" applyFont="1" applyFill="1" applyBorder="1" applyAlignment="1" applyProtection="1">
      <alignment horizontal="right"/>
      <protection locked="0"/>
    </xf>
    <xf numFmtId="4" fontId="5" fillId="0" borderId="0" xfId="0" applyNumberFormat="1" applyFont="1" applyFill="1" applyBorder="1" applyAlignment="1" applyProtection="1">
      <alignment horizontal="right" wrapText="1"/>
      <protection locked="0"/>
    </xf>
    <xf numFmtId="4" fontId="4" fillId="0" borderId="16" xfId="28" applyNumberFormat="1" applyFont="1" applyFill="1" applyBorder="1" applyAlignment="1" applyProtection="1">
      <alignment horizontal="right" wrapText="1"/>
      <protection locked="0"/>
    </xf>
    <xf numFmtId="4" fontId="5" fillId="0" borderId="0" xfId="28" applyNumberFormat="1" applyFont="1" applyFill="1" applyBorder="1" applyAlignment="1" applyProtection="1">
      <alignment horizontal="right"/>
      <protection locked="0"/>
    </xf>
    <xf numFmtId="0" fontId="5" fillId="0" borderId="0" xfId="0" applyFont="1" applyFill="1" applyBorder="1" applyProtection="1">
      <protection locked="0"/>
    </xf>
    <xf numFmtId="4" fontId="7" fillId="0" borderId="0" xfId="28" applyNumberFormat="1" applyFont="1" applyFill="1" applyBorder="1" applyAlignment="1" applyProtection="1">
      <alignment horizontal="right"/>
      <protection locked="0"/>
    </xf>
    <xf numFmtId="4" fontId="4" fillId="0" borderId="0" xfId="28" applyNumberFormat="1" applyFont="1" applyFill="1" applyBorder="1" applyAlignment="1" applyProtection="1">
      <alignment horizontal="right" wrapText="1"/>
      <protection locked="0"/>
    </xf>
    <xf numFmtId="4" fontId="5" fillId="0" borderId="0" xfId="0" applyNumberFormat="1" applyFont="1" applyFill="1" applyBorder="1" applyAlignment="1" applyProtection="1">
      <alignment wrapText="1"/>
      <protection locked="0"/>
    </xf>
    <xf numFmtId="4" fontId="5" fillId="0" borderId="26" xfId="0" applyNumberFormat="1" applyFont="1" applyFill="1" applyBorder="1" applyAlignment="1" applyProtection="1">
      <alignment horizontal="right" wrapText="1"/>
      <protection locked="0"/>
    </xf>
    <xf numFmtId="4" fontId="5" fillId="0" borderId="25" xfId="0" applyNumberFormat="1" applyFont="1" applyFill="1" applyBorder="1" applyAlignment="1" applyProtection="1">
      <alignment horizontal="right" wrapText="1"/>
      <protection locked="0"/>
    </xf>
    <xf numFmtId="4" fontId="5" fillId="0" borderId="22" xfId="0" applyNumberFormat="1" applyFont="1" applyFill="1" applyBorder="1" applyAlignment="1" applyProtection="1">
      <alignment horizontal="right" wrapText="1"/>
      <protection locked="0"/>
    </xf>
    <xf numFmtId="0" fontId="1"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4" fontId="16" fillId="0" borderId="0" xfId="0" applyNumberFormat="1" applyFont="1" applyBorder="1" applyAlignment="1" applyProtection="1">
      <alignment horizontal="center" vertical="center"/>
      <protection locked="0"/>
    </xf>
    <xf numFmtId="0" fontId="16" fillId="0" borderId="0" xfId="0" applyFont="1" applyFill="1" applyAlignment="1" applyProtection="1">
      <alignment horizontal="center" vertical="center"/>
      <protection locked="0"/>
    </xf>
    <xf numFmtId="4" fontId="16" fillId="0" borderId="0"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4" fontId="48" fillId="0" borderId="15" xfId="0" applyNumberFormat="1" applyFont="1" applyFill="1" applyBorder="1" applyAlignment="1" applyProtection="1">
      <alignment horizontal="center" vertical="center"/>
      <protection locked="0"/>
    </xf>
    <xf numFmtId="3" fontId="16" fillId="0" borderId="0" xfId="0" applyNumberFormat="1" applyFont="1" applyFill="1" applyAlignment="1" applyProtection="1">
      <alignment horizontal="center" vertical="center"/>
      <protection locked="0"/>
    </xf>
    <xf numFmtId="4" fontId="16" fillId="0" borderId="34" xfId="0" applyNumberFormat="1" applyFont="1" applyFill="1" applyBorder="1" applyAlignment="1" applyProtection="1">
      <alignment horizontal="center" vertical="center"/>
      <protection locked="0"/>
    </xf>
    <xf numFmtId="3" fontId="16" fillId="0" borderId="0" xfId="0" applyNumberFormat="1"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4" fontId="53" fillId="0" borderId="0" xfId="0" applyNumberFormat="1" applyFont="1" applyFill="1" applyBorder="1" applyAlignment="1" applyProtection="1">
      <alignment horizontal="center" vertical="center"/>
      <protection locked="0"/>
    </xf>
    <xf numFmtId="4" fontId="53" fillId="0" borderId="15" xfId="0" applyNumberFormat="1" applyFont="1" applyFill="1" applyBorder="1" applyAlignment="1" applyProtection="1">
      <alignment horizontal="center" vertical="center"/>
      <protection locked="0"/>
    </xf>
    <xf numFmtId="4" fontId="53" fillId="0" borderId="0" xfId="0" applyNumberFormat="1" applyFont="1" applyBorder="1" applyAlignment="1" applyProtection="1">
      <alignment horizontal="center" vertical="center"/>
      <protection locked="0"/>
    </xf>
    <xf numFmtId="4" fontId="53" fillId="0" borderId="15" xfId="0" applyNumberFormat="1" applyFont="1" applyBorder="1" applyAlignment="1" applyProtection="1">
      <alignment horizontal="center" vertical="center"/>
      <protection locked="0"/>
    </xf>
    <xf numFmtId="4" fontId="16" fillId="0" borderId="34" xfId="0" applyNumberFormat="1" applyFont="1" applyBorder="1" applyAlignment="1" applyProtection="1">
      <alignment horizontal="center" vertical="center"/>
      <protection locked="0"/>
    </xf>
    <xf numFmtId="4" fontId="48" fillId="0" borderId="15" xfId="0" applyNumberFormat="1" applyFont="1" applyBorder="1" applyAlignment="1" applyProtection="1">
      <alignment horizontal="center" vertical="center"/>
      <protection locked="0"/>
    </xf>
    <xf numFmtId="4" fontId="1" fillId="0" borderId="0" xfId="0" applyNumberFormat="1" applyFont="1" applyFill="1" applyBorder="1" applyAlignment="1" applyProtection="1">
      <alignment horizontal="center" vertical="center"/>
      <protection locked="0"/>
    </xf>
    <xf numFmtId="0" fontId="16" fillId="0" borderId="0" xfId="0" applyFont="1" applyFill="1" applyAlignment="1" applyProtection="1">
      <alignment horizontal="justify" vertical="center" wrapText="1"/>
      <protection locked="0"/>
    </xf>
    <xf numFmtId="0" fontId="1" fillId="0" borderId="0" xfId="46" applyFont="1" applyProtection="1">
      <protection locked="0"/>
    </xf>
    <xf numFmtId="0" fontId="16" fillId="0" borderId="50" xfId="0" applyFont="1" applyFill="1" applyBorder="1" applyAlignment="1" applyProtection="1">
      <alignment horizontal="right"/>
      <protection locked="0"/>
    </xf>
    <xf numFmtId="4" fontId="64" fillId="0" borderId="0" xfId="45" applyNumberFormat="1" applyFont="1" applyFill="1" applyAlignment="1" applyProtection="1">
      <alignment horizontal="right"/>
      <protection locked="0"/>
    </xf>
    <xf numFmtId="4" fontId="63" fillId="0" borderId="0" xfId="45" applyNumberFormat="1" applyFont="1" applyFill="1" applyAlignment="1" applyProtection="1">
      <alignment horizontal="right"/>
      <protection locked="0"/>
    </xf>
    <xf numFmtId="4" fontId="63" fillId="0" borderId="0" xfId="45" applyNumberFormat="1" applyFont="1" applyFill="1" applyAlignment="1" applyProtection="1">
      <alignment horizontal="right" vertical="center"/>
      <protection locked="0"/>
    </xf>
    <xf numFmtId="4" fontId="37" fillId="0" borderId="37" xfId="0" applyNumberFormat="1" applyFont="1" applyBorder="1" applyAlignment="1" applyProtection="1">
      <alignment horizontal="right"/>
      <protection locked="0"/>
    </xf>
    <xf numFmtId="4" fontId="2" fillId="0" borderId="37" xfId="0" applyNumberFormat="1" applyFont="1" applyBorder="1" applyAlignment="1" applyProtection="1">
      <alignment horizontal="right"/>
      <protection locked="0"/>
    </xf>
    <xf numFmtId="2" fontId="1" fillId="0" borderId="37" xfId="0" applyNumberFormat="1" applyFont="1" applyBorder="1" applyProtection="1">
      <protection locked="0"/>
    </xf>
    <xf numFmtId="0" fontId="2" fillId="0" borderId="37" xfId="0" applyFont="1" applyBorder="1" applyProtection="1">
      <protection locked="0"/>
    </xf>
    <xf numFmtId="4" fontId="2" fillId="0" borderId="38" xfId="0" applyNumberFormat="1" applyFont="1" applyBorder="1" applyAlignment="1" applyProtection="1">
      <alignment horizontal="right"/>
      <protection locked="0"/>
    </xf>
    <xf numFmtId="4" fontId="1" fillId="0" borderId="37" xfId="0" applyNumberFormat="1" applyFont="1" applyBorder="1" applyAlignment="1" applyProtection="1">
      <alignment horizontal="right"/>
      <protection locked="0"/>
    </xf>
    <xf numFmtId="4" fontId="14" fillId="25" borderId="37" xfId="0" applyNumberFormat="1" applyFont="1" applyFill="1" applyBorder="1" applyAlignment="1" applyProtection="1">
      <alignment horizontal="right"/>
      <protection locked="0"/>
    </xf>
    <xf numFmtId="0" fontId="1" fillId="0" borderId="37" xfId="0" applyFont="1" applyBorder="1" applyAlignment="1" applyProtection="1">
      <alignment horizontal="right"/>
      <protection locked="0"/>
    </xf>
    <xf numFmtId="4" fontId="1" fillId="25" borderId="37" xfId="0" applyNumberFormat="1" applyFont="1" applyFill="1" applyBorder="1" applyAlignment="1" applyProtection="1">
      <alignment horizontal="right"/>
      <protection locked="0"/>
    </xf>
    <xf numFmtId="4" fontId="1" fillId="0" borderId="37" xfId="51" applyNumberFormat="1" applyFont="1" applyBorder="1" applyProtection="1">
      <protection locked="0"/>
    </xf>
    <xf numFmtId="0" fontId="1" fillId="0" borderId="37" xfId="51" applyFont="1" applyBorder="1" applyProtection="1">
      <protection locked="0"/>
    </xf>
    <xf numFmtId="4" fontId="1" fillId="0" borderId="37" xfId="0" applyNumberFormat="1" applyFont="1" applyBorder="1" applyProtection="1">
      <protection locked="0"/>
    </xf>
    <xf numFmtId="4" fontId="86" fillId="25" borderId="37" xfId="0" applyNumberFormat="1" applyFont="1" applyFill="1" applyBorder="1" applyProtection="1">
      <protection locked="0"/>
    </xf>
    <xf numFmtId="0" fontId="14" fillId="25" borderId="37" xfId="0" applyFont="1" applyFill="1" applyBorder="1" applyAlignment="1" applyProtection="1">
      <alignment horizontal="right"/>
      <protection locked="0"/>
    </xf>
    <xf numFmtId="0" fontId="14" fillId="0" borderId="37" xfId="0" applyFont="1" applyBorder="1" applyAlignment="1" applyProtection="1">
      <alignment horizontal="right"/>
      <protection locked="0"/>
    </xf>
    <xf numFmtId="0" fontId="87" fillId="25" borderId="37" xfId="0" applyFont="1" applyFill="1" applyBorder="1" applyAlignment="1" applyProtection="1">
      <alignment horizontal="right"/>
      <protection locked="0"/>
    </xf>
    <xf numFmtId="4" fontId="1" fillId="0" borderId="37" xfId="29" applyNumberFormat="1" applyBorder="1" applyAlignment="1" applyProtection="1">
      <alignment vertical="top"/>
      <protection locked="0"/>
    </xf>
    <xf numFmtId="4" fontId="1" fillId="0" borderId="37" xfId="29" applyNumberFormat="1" applyBorder="1" applyAlignment="1" applyProtection="1">
      <alignment horizontal="right"/>
      <protection locked="0"/>
    </xf>
    <xf numFmtId="4" fontId="1" fillId="0" borderId="38" xfId="0" applyNumberFormat="1" applyFont="1" applyBorder="1" applyAlignment="1" applyProtection="1">
      <alignment horizontal="right"/>
      <protection locked="0"/>
    </xf>
    <xf numFmtId="4" fontId="1" fillId="0" borderId="39" xfId="29" applyNumberFormat="1" applyBorder="1" applyAlignment="1" applyProtection="1">
      <alignment horizontal="right"/>
      <protection locked="0"/>
    </xf>
    <xf numFmtId="2" fontId="80" fillId="0" borderId="39" xfId="0" applyNumberFormat="1" applyFont="1" applyBorder="1" applyAlignment="1" applyProtection="1">
      <alignment horizontal="right"/>
      <protection locked="0"/>
    </xf>
    <xf numFmtId="2" fontId="80" fillId="0" borderId="37" xfId="0" applyNumberFormat="1" applyFont="1" applyBorder="1" applyAlignment="1" applyProtection="1">
      <alignment horizontal="right"/>
      <protection locked="0"/>
    </xf>
    <xf numFmtId="4" fontId="1" fillId="0" borderId="40" xfId="0" applyNumberFormat="1" applyFont="1" applyBorder="1" applyAlignment="1" applyProtection="1">
      <alignment horizontal="right"/>
      <protection locked="0"/>
    </xf>
    <xf numFmtId="2" fontId="80" fillId="0" borderId="46" xfId="0" applyNumberFormat="1" applyFont="1" applyBorder="1" applyAlignment="1" applyProtection="1">
      <alignment horizontal="right"/>
      <protection locked="0"/>
    </xf>
    <xf numFmtId="4" fontId="1" fillId="0" borderId="39" xfId="0" applyNumberFormat="1" applyFont="1" applyBorder="1" applyAlignment="1" applyProtection="1">
      <alignment horizontal="right"/>
      <protection locked="0"/>
    </xf>
    <xf numFmtId="0" fontId="37" fillId="0" borderId="37" xfId="0" applyFont="1" applyBorder="1" applyAlignment="1" applyProtection="1">
      <alignment horizontal="left" vertical="top" wrapText="1"/>
      <protection locked="0"/>
    </xf>
    <xf numFmtId="0" fontId="37" fillId="0" borderId="38" xfId="0" applyFont="1" applyBorder="1" applyAlignment="1" applyProtection="1">
      <alignment horizontal="left" vertical="top" wrapText="1"/>
      <protection locked="0"/>
    </xf>
    <xf numFmtId="0" fontId="37" fillId="0" borderId="39" xfId="0" applyFont="1" applyBorder="1" applyAlignment="1" applyProtection="1">
      <alignment horizontal="left" vertical="top" wrapText="1"/>
      <protection locked="0"/>
    </xf>
    <xf numFmtId="43" fontId="49" fillId="0" borderId="0" xfId="28" applyFont="1" applyFill="1" applyBorder="1" applyAlignment="1" applyProtection="1">
      <alignment horizontal="left" vertical="top" wrapText="1"/>
      <protection locked="0"/>
    </xf>
    <xf numFmtId="0" fontId="80" fillId="0" borderId="30" xfId="0" quotePrefix="1" applyFont="1" applyBorder="1" applyAlignment="1">
      <alignment horizontal="left" vertical="top" wrapText="1"/>
    </xf>
    <xf numFmtId="0" fontId="1" fillId="0" borderId="53" xfId="0" applyFont="1" applyBorder="1" applyAlignment="1">
      <alignment horizontal="center" wrapText="1"/>
    </xf>
    <xf numFmtId="2" fontId="80" fillId="0" borderId="37" xfId="0" applyNumberFormat="1" applyFont="1" applyBorder="1" applyAlignment="1" applyProtection="1">
      <alignment horizontal="right"/>
    </xf>
    <xf numFmtId="49" fontId="80" fillId="0" borderId="54" xfId="0" quotePrefix="1" applyNumberFormat="1" applyFont="1" applyBorder="1" applyAlignment="1">
      <alignment horizontal="left" vertical="top" wrapText="1"/>
    </xf>
    <xf numFmtId="49" fontId="80" fillId="0" borderId="55" xfId="0" quotePrefix="1" applyNumberFormat="1" applyFont="1" applyBorder="1" applyAlignment="1">
      <alignment horizontal="left" vertical="top" wrapText="1"/>
    </xf>
    <xf numFmtId="2" fontId="80" fillId="0" borderId="42" xfId="0" applyNumberFormat="1" applyFont="1" applyBorder="1" applyAlignment="1" applyProtection="1">
      <alignment horizontal="right"/>
    </xf>
    <xf numFmtId="0" fontId="80" fillId="0" borderId="54" xfId="0" quotePrefix="1" applyFont="1" applyBorder="1" applyAlignment="1">
      <alignment horizontal="left" vertical="top" wrapText="1"/>
    </xf>
    <xf numFmtId="0" fontId="80" fillId="0" borderId="55" xfId="0" quotePrefix="1" applyFont="1" applyBorder="1" applyAlignment="1">
      <alignment horizontal="left" vertical="top" wrapText="1"/>
    </xf>
    <xf numFmtId="0" fontId="16" fillId="0" borderId="0" xfId="0" applyFont="1" applyFill="1" applyAlignment="1">
      <alignment vertical="top" wrapText="1"/>
    </xf>
    <xf numFmtId="0" fontId="16" fillId="0" borderId="0" xfId="0" applyNumberFormat="1" applyFont="1" applyFill="1" applyBorder="1" applyAlignment="1" applyProtection="1">
      <alignment horizontal="justify"/>
    </xf>
    <xf numFmtId="49" fontId="90" fillId="0" borderId="21" xfId="0" applyNumberFormat="1" applyFont="1" applyFill="1" applyBorder="1" applyAlignment="1">
      <alignment horizontal="center" vertical="top" wrapText="1"/>
    </xf>
    <xf numFmtId="49" fontId="90" fillId="0" borderId="22" xfId="0" applyNumberFormat="1" applyFont="1" applyFill="1" applyBorder="1" applyAlignment="1">
      <alignment horizontal="center" vertical="top" wrapText="1"/>
    </xf>
    <xf numFmtId="49" fontId="90" fillId="0" borderId="23" xfId="0" applyNumberFormat="1" applyFont="1" applyFill="1" applyBorder="1" applyAlignment="1">
      <alignment horizontal="center" vertical="top" wrapText="1"/>
    </xf>
    <xf numFmtId="0" fontId="63" fillId="0" borderId="0" xfId="45" applyFont="1" applyFill="1" applyAlignment="1">
      <alignment horizontal="left" vertical="top" wrapText="1"/>
    </xf>
    <xf numFmtId="0" fontId="1" fillId="0" borderId="0" xfId="0" applyFont="1" applyAlignment="1">
      <alignment vertical="top"/>
    </xf>
    <xf numFmtId="0" fontId="72" fillId="0" borderId="0" xfId="45" applyFont="1" applyFill="1" applyAlignment="1">
      <alignment horizontal="left" vertical="justify"/>
    </xf>
    <xf numFmtId="0" fontId="61" fillId="0" borderId="0" xfId="45" applyFont="1" applyFill="1" applyAlignment="1">
      <alignment horizontal="left" vertical="justify"/>
    </xf>
    <xf numFmtId="0" fontId="64" fillId="0" borderId="0" xfId="45" applyFont="1" applyFill="1" applyAlignment="1">
      <alignment horizontal="left" vertical="top" wrapText="1"/>
    </xf>
    <xf numFmtId="0" fontId="76" fillId="0" borderId="0" xfId="45" applyFont="1" applyFill="1" applyAlignment="1">
      <alignment vertical="top"/>
    </xf>
    <xf numFmtId="0" fontId="61" fillId="0" borderId="0" xfId="45" applyFont="1" applyFill="1" applyAlignment="1">
      <alignment vertical="top"/>
    </xf>
    <xf numFmtId="0" fontId="72" fillId="0" borderId="0" xfId="45" applyFont="1" applyAlignment="1">
      <alignment horizontal="center" vertical="justify" wrapText="1"/>
    </xf>
    <xf numFmtId="0" fontId="71" fillId="0" borderId="0" xfId="45" applyFont="1" applyAlignment="1">
      <alignment horizontal="center" vertical="justify"/>
    </xf>
    <xf numFmtId="0" fontId="61" fillId="0" borderId="0" xfId="45" applyFont="1" applyAlignment="1">
      <alignment horizontal="center" vertical="justify"/>
    </xf>
    <xf numFmtId="0" fontId="61" fillId="0" borderId="0" xfId="45" applyFont="1" applyAlignment="1">
      <alignment horizontal="center"/>
    </xf>
    <xf numFmtId="0" fontId="66" fillId="0" borderId="0" xfId="45" applyFont="1" applyAlignment="1">
      <alignment horizontal="left" vertical="center" wrapText="1"/>
    </xf>
    <xf numFmtId="0" fontId="70" fillId="0" borderId="0" xfId="45" applyFont="1" applyAlignment="1">
      <alignment horizontal="left" vertical="center"/>
    </xf>
    <xf numFmtId="0" fontId="77" fillId="0" borderId="0" xfId="45" applyFont="1" applyFill="1" applyAlignment="1">
      <alignment horizontal="left" vertical="justify" wrapText="1"/>
    </xf>
    <xf numFmtId="0" fontId="61" fillId="0" borderId="0" xfId="45" applyFont="1" applyFill="1" applyAlignment="1"/>
    <xf numFmtId="49" fontId="90" fillId="0" borderId="21" xfId="0" applyNumberFormat="1" applyFont="1" applyFill="1" applyBorder="1" applyAlignment="1">
      <alignment horizontal="center" vertical="center" wrapText="1"/>
    </xf>
    <xf numFmtId="49" fontId="90" fillId="0" borderId="22" xfId="0" applyNumberFormat="1" applyFont="1" applyFill="1" applyBorder="1" applyAlignment="1">
      <alignment horizontal="center" vertical="center" wrapText="1"/>
    </xf>
    <xf numFmtId="49" fontId="90" fillId="0" borderId="23" xfId="0" applyNumberFormat="1" applyFont="1" applyFill="1" applyBorder="1" applyAlignment="1">
      <alignment horizontal="center" vertical="center" wrapText="1"/>
    </xf>
    <xf numFmtId="0" fontId="2" fillId="0" borderId="38" xfId="0" applyFont="1" applyBorder="1" applyAlignment="1">
      <alignment horizontal="center"/>
    </xf>
    <xf numFmtId="0" fontId="2" fillId="0" borderId="39" xfId="0" applyFont="1" applyBorder="1" applyAlignment="1">
      <alignment horizontal="center"/>
    </xf>
    <xf numFmtId="1" fontId="2" fillId="0" borderId="38" xfId="0" applyNumberFormat="1" applyFont="1" applyBorder="1" applyAlignment="1">
      <alignment horizontal="center"/>
    </xf>
    <xf numFmtId="1" fontId="2" fillId="0" borderId="39" xfId="0" applyNumberFormat="1" applyFont="1" applyBorder="1" applyAlignment="1">
      <alignment horizontal="center"/>
    </xf>
    <xf numFmtId="4" fontId="2" fillId="0" borderId="38" xfId="0" applyNumberFormat="1" applyFont="1" applyBorder="1" applyAlignment="1" applyProtection="1">
      <alignment horizontal="center"/>
      <protection locked="0"/>
    </xf>
    <xf numFmtId="4" fontId="2" fillId="0" borderId="39" xfId="0" applyNumberFormat="1" applyFont="1" applyBorder="1" applyAlignment="1" applyProtection="1">
      <alignment horizontal="center"/>
      <protection locked="0"/>
    </xf>
    <xf numFmtId="4" fontId="2" fillId="0" borderId="38" xfId="0" applyNumberFormat="1" applyFont="1" applyBorder="1" applyAlignment="1">
      <alignment horizontal="center"/>
    </xf>
    <xf numFmtId="4" fontId="2" fillId="0" borderId="39" xfId="0" applyNumberFormat="1" applyFont="1" applyBorder="1" applyAlignment="1">
      <alignment horizontal="center"/>
    </xf>
    <xf numFmtId="0" fontId="4" fillId="0" borderId="25" xfId="0" applyNumberFormat="1" applyFont="1" applyFill="1" applyBorder="1" applyAlignment="1">
      <alignment horizontal="left" vertical="top" wrapText="1"/>
    </xf>
    <xf numFmtId="165" fontId="43" fillId="0" borderId="22" xfId="0" applyNumberFormat="1" applyFont="1" applyFill="1" applyBorder="1" applyAlignment="1">
      <alignment horizontal="right"/>
    </xf>
    <xf numFmtId="165" fontId="43" fillId="0" borderId="23" xfId="0" applyNumberFormat="1" applyFont="1" applyFill="1" applyBorder="1" applyAlignment="1">
      <alignment horizontal="right"/>
    </xf>
  </cellXfs>
  <cellStyles count="7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30" xr:uid="{00000000-0005-0000-0000-00001D000000}"/>
    <cellStyle name="Comma 3" xfId="31" xr:uid="{00000000-0005-0000-0000-00001E000000}"/>
    <cellStyle name="Comma 3 2" xfId="32" xr:uid="{00000000-0005-0000-0000-00001F000000}"/>
    <cellStyle name="Comma_situacija_14 prosinac" xfId="33" xr:uid="{00000000-0005-0000-0000-000020000000}"/>
    <cellStyle name="Explanatory Text 2" xfId="34" xr:uid="{00000000-0005-0000-0000-000021000000}"/>
    <cellStyle name="Good 2" xfId="35" xr:uid="{00000000-0005-0000-0000-000022000000}"/>
    <cellStyle name="Heading 1 2" xfId="36" xr:uid="{00000000-0005-0000-0000-000023000000}"/>
    <cellStyle name="Heading 2 2" xfId="37" xr:uid="{00000000-0005-0000-0000-000024000000}"/>
    <cellStyle name="Heading 3 2" xfId="38" xr:uid="{00000000-0005-0000-0000-000025000000}"/>
    <cellStyle name="Heading 4 2" xfId="39" xr:uid="{00000000-0005-0000-0000-000026000000}"/>
    <cellStyle name="Hiperveza 2" xfId="40" xr:uid="{00000000-0005-0000-0000-000027000000}"/>
    <cellStyle name="Input 2" xfId="41" xr:uid="{00000000-0005-0000-0000-000028000000}"/>
    <cellStyle name="Linked Cell 2" xfId="42" xr:uid="{00000000-0005-0000-0000-000029000000}"/>
    <cellStyle name="Neutral 2" xfId="43" xr:uid="{00000000-0005-0000-0000-00002A000000}"/>
    <cellStyle name="Normal 2" xfId="44" xr:uid="{00000000-0005-0000-0000-00002C000000}"/>
    <cellStyle name="Normal 2 2" xfId="45" xr:uid="{00000000-0005-0000-0000-00002D000000}"/>
    <cellStyle name="Normal 3" xfId="46" xr:uid="{00000000-0005-0000-0000-00002E000000}"/>
    <cellStyle name="Normal 3 2" xfId="47" xr:uid="{00000000-0005-0000-0000-00002F000000}"/>
    <cellStyle name="Normal 4" xfId="48" xr:uid="{00000000-0005-0000-0000-000030000000}"/>
    <cellStyle name="Normal 4 2" xfId="49" xr:uid="{00000000-0005-0000-0000-000031000000}"/>
    <cellStyle name="Normal_1FA 0020 TROSK_GRADJ_CESTE" xfId="50" xr:uid="{00000000-0005-0000-0000-000032000000}"/>
    <cellStyle name="Normal_NN-jr-spranca" xfId="51" xr:uid="{00000000-0005-0000-0000-000033000000}"/>
    <cellStyle name="Normal_situacija_14 prosinac" xfId="52" xr:uid="{00000000-0005-0000-0000-000034000000}"/>
    <cellStyle name="Normal_vodovod_2" xfId="53" xr:uid="{00000000-0005-0000-0000-000035000000}"/>
    <cellStyle name="Normalno" xfId="0" builtinId="0"/>
    <cellStyle name="Normalno 2" xfId="54" xr:uid="{00000000-0005-0000-0000-000036000000}"/>
    <cellStyle name="Normalno 2 2" xfId="55" xr:uid="{00000000-0005-0000-0000-000037000000}"/>
    <cellStyle name="Normalno 2 2 2" xfId="56" xr:uid="{00000000-0005-0000-0000-000038000000}"/>
    <cellStyle name="Normalno 2 3" xfId="57" xr:uid="{00000000-0005-0000-0000-000039000000}"/>
    <cellStyle name="Normalno 3" xfId="58" xr:uid="{00000000-0005-0000-0000-00003A000000}"/>
    <cellStyle name="Normalno 3 2" xfId="59" xr:uid="{00000000-0005-0000-0000-00003B000000}"/>
    <cellStyle name="Normalno 4" xfId="60" xr:uid="{00000000-0005-0000-0000-00003C000000}"/>
    <cellStyle name="Normalno 5" xfId="61" xr:uid="{00000000-0005-0000-0000-00003D000000}"/>
    <cellStyle name="Note 2" xfId="62" xr:uid="{00000000-0005-0000-0000-00003E000000}"/>
    <cellStyle name="Note 3" xfId="63" xr:uid="{00000000-0005-0000-0000-00003F000000}"/>
    <cellStyle name="Note 3 2" xfId="64" xr:uid="{00000000-0005-0000-0000-000040000000}"/>
    <cellStyle name="Obično_16.3" xfId="65" xr:uid="{00000000-0005-0000-0000-000041000000}"/>
    <cellStyle name="Output 2" xfId="66" xr:uid="{00000000-0005-0000-0000-000042000000}"/>
    <cellStyle name="Style 1" xfId="67" xr:uid="{00000000-0005-0000-0000-000043000000}"/>
    <cellStyle name="Title 2" xfId="68" xr:uid="{00000000-0005-0000-0000-000044000000}"/>
    <cellStyle name="Total 2" xfId="69" xr:uid="{00000000-0005-0000-0000-000045000000}"/>
    <cellStyle name="Warning Text 2" xfId="70" xr:uid="{00000000-0005-0000-0000-000046000000}"/>
    <cellStyle name="Zarez" xfId="28" builtinId="3"/>
    <cellStyle name="Zarez [0]" xfId="29" builtinId="6"/>
    <cellStyle name="Zarez 2" xfId="71" xr:uid="{00000000-0005-0000-0000-000047000000}"/>
    <cellStyle name="Zarez 2 2" xfId="72" xr:uid="{00000000-0005-0000-0000-00004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atea Kovačić" id="{1066D8C7-8D7D-48B4-9BDE-41521523B450}" userId="S-1-5-21-2019207666-1433310035-1328644129-21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F0000" mc:Ignorable="a14" a14:legacySpreadsheetColorIndex="3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F0000" mc:Ignorable="a14" a14:legacySpreadsheetColorIndex="3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H14"/>
  <sheetViews>
    <sheetView view="pageBreakPreview" topLeftCell="A7" zoomScaleNormal="100" zoomScaleSheetLayoutView="100" workbookViewId="0">
      <selection activeCell="B11" sqref="B11"/>
    </sheetView>
  </sheetViews>
  <sheetFormatPr defaultColWidth="9.140625" defaultRowHeight="16.5"/>
  <cols>
    <col min="1" max="1" width="8.85546875" style="27" customWidth="1"/>
    <col min="2" max="2" width="84.85546875" style="34" customWidth="1"/>
    <col min="3" max="3" width="6" style="24" customWidth="1"/>
    <col min="4" max="4" width="13.42578125" style="25" customWidth="1"/>
    <col min="5" max="5" width="12.7109375" style="25" customWidth="1"/>
    <col min="6" max="6" width="20.7109375" style="26" customWidth="1"/>
    <col min="7" max="7" width="9.42578125" style="21" bestFit="1" customWidth="1"/>
    <col min="8" max="8" width="14.7109375" style="25" customWidth="1" collapsed="1"/>
    <col min="9" max="9" width="37.28515625" style="21" customWidth="1"/>
    <col min="10" max="10" width="9.140625" style="21"/>
    <col min="11" max="11" width="15.85546875" style="21" customWidth="1"/>
    <col min="12" max="16384" width="9.140625" style="21"/>
  </cols>
  <sheetData>
    <row r="1" spans="1:6" s="84" customFormat="1" ht="26.25" customHeight="1">
      <c r="B1" s="905" t="s">
        <v>62</v>
      </c>
    </row>
    <row r="2" spans="1:6" s="88" customFormat="1" ht="15">
      <c r="A2" s="85"/>
      <c r="B2" s="86"/>
      <c r="C2" s="87"/>
      <c r="D2" s="87"/>
    </row>
    <row r="3" spans="1:6" s="88" customFormat="1" ht="75.599999999999994" customHeight="1">
      <c r="A3" s="85" t="s">
        <v>20</v>
      </c>
      <c r="B3" s="716" t="s">
        <v>772</v>
      </c>
      <c r="C3" s="87"/>
      <c r="D3" s="87"/>
    </row>
    <row r="4" spans="1:6" s="88" customFormat="1" ht="49.5" customHeight="1">
      <c r="A4" s="85" t="s">
        <v>63</v>
      </c>
      <c r="B4" s="89" t="s">
        <v>718</v>
      </c>
      <c r="C4" s="87"/>
      <c r="D4" s="87"/>
    </row>
    <row r="5" spans="1:6" s="88" customFormat="1" ht="89.25" customHeight="1">
      <c r="A5" s="85" t="s">
        <v>64</v>
      </c>
      <c r="B5" s="89" t="s">
        <v>77</v>
      </c>
      <c r="C5" s="87"/>
      <c r="D5" s="87"/>
    </row>
    <row r="6" spans="1:6" s="88" customFormat="1" ht="47.25" customHeight="1">
      <c r="A6" s="85" t="s">
        <v>65</v>
      </c>
      <c r="B6" s="89" t="s">
        <v>66</v>
      </c>
      <c r="C6" s="87"/>
      <c r="D6" s="87"/>
    </row>
    <row r="7" spans="1:6" s="88" customFormat="1" ht="18.75" customHeight="1">
      <c r="A7" s="85" t="s">
        <v>67</v>
      </c>
      <c r="B7" s="700" t="s">
        <v>68</v>
      </c>
      <c r="C7" s="87"/>
      <c r="D7" s="87"/>
    </row>
    <row r="8" spans="1:6" s="88" customFormat="1" ht="75.75" customHeight="1">
      <c r="A8" s="85" t="s">
        <v>69</v>
      </c>
      <c r="B8" s="89" t="s">
        <v>78</v>
      </c>
      <c r="C8" s="87"/>
      <c r="D8" s="87"/>
    </row>
    <row r="9" spans="1:6" s="88" customFormat="1" ht="72.75" customHeight="1">
      <c r="A9" s="85" t="s">
        <v>70</v>
      </c>
      <c r="B9" s="89" t="s">
        <v>719</v>
      </c>
      <c r="C9" s="87"/>
      <c r="D9" s="87"/>
    </row>
    <row r="10" spans="1:6" s="88" customFormat="1" ht="49.5" customHeight="1">
      <c r="A10" s="85" t="s">
        <v>71</v>
      </c>
      <c r="B10" s="89" t="s">
        <v>72</v>
      </c>
      <c r="C10" s="87"/>
      <c r="D10" s="87"/>
    </row>
    <row r="11" spans="1:6" s="88" customFormat="1" ht="67.5" customHeight="1">
      <c r="A11" s="85" t="s">
        <v>73</v>
      </c>
      <c r="B11" s="1031" t="s">
        <v>79</v>
      </c>
      <c r="C11" s="87"/>
      <c r="D11" s="87"/>
    </row>
    <row r="12" spans="1:6" s="88" customFormat="1" ht="90">
      <c r="A12" s="85" t="s">
        <v>74</v>
      </c>
      <c r="B12" s="1031" t="s">
        <v>938</v>
      </c>
      <c r="C12" s="87"/>
      <c r="D12" s="87"/>
    </row>
    <row r="13" spans="1:6" s="88" customFormat="1" ht="36.75" customHeight="1">
      <c r="A13" s="85" t="s">
        <v>75</v>
      </c>
      <c r="B13" s="90" t="s">
        <v>76</v>
      </c>
      <c r="C13" s="87"/>
      <c r="D13" s="87"/>
    </row>
    <row r="14" spans="1:6" ht="18">
      <c r="D14" s="78"/>
      <c r="E14" s="78"/>
      <c r="F14" s="79"/>
    </row>
  </sheetData>
  <sheetProtection algorithmName="SHA-512" hashValue="4YwPkYmqHtsqnUhGThzMGUyNyJrvCcSkKVnvk5fLdHyG/4zb8HbP1ZXve4fDl0Un5BdTtq/Yj98o80iVQ8/K4Q==" saltValue="XClR7wnmq7gfyACRLPK24A==" spinCount="100000" sheet="1" objects="1" scenarios="1"/>
  <phoneticPr fontId="0" type="noConversion"/>
  <pageMargins left="1.2204724409448819" right="0.74803149606299213" top="0.98425196850393704" bottom="0.98425196850393704" header="0.51181102362204722" footer="0.51181102362204722"/>
  <pageSetup paperSize="9" scale="73" orientation="portrait" r:id="rId1"/>
  <headerFooter alignWithMargins="0"/>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H148"/>
  <sheetViews>
    <sheetView topLeftCell="A25" zoomScale="85" zoomScaleNormal="85" zoomScaleSheetLayoutView="80" workbookViewId="0">
      <selection activeCell="K39" sqref="K39"/>
    </sheetView>
  </sheetViews>
  <sheetFormatPr defaultColWidth="9.140625" defaultRowHeight="16.5" outlineLevelRow="1"/>
  <cols>
    <col min="1" max="1" width="8.7109375" style="27" customWidth="1"/>
    <col min="2" max="2" width="46.140625" style="34" customWidth="1"/>
    <col min="3" max="3" width="9.7109375" style="24" customWidth="1"/>
    <col min="4" max="4" width="13.42578125" style="25" customWidth="1"/>
    <col min="5" max="5" width="3.7109375" style="25" customWidth="1"/>
    <col min="6" max="6" width="12.7109375" style="25" customWidth="1"/>
    <col min="7" max="7" width="20.7109375" style="26" customWidth="1"/>
    <col min="8" max="8" width="9.42578125" style="21" bestFit="1" customWidth="1"/>
    <col min="9" max="16384" width="9.140625" style="21"/>
  </cols>
  <sheetData>
    <row r="1" spans="1:7" ht="19.5" customHeight="1" thickBot="1">
      <c r="A1" s="1033" t="s">
        <v>890</v>
      </c>
      <c r="B1" s="1034"/>
      <c r="C1" s="1034"/>
      <c r="D1" s="1034"/>
      <c r="E1" s="1034"/>
      <c r="F1" s="1034"/>
      <c r="G1" s="1035"/>
    </row>
    <row r="2" spans="1:7" s="15" customFormat="1" ht="33.75" thickBot="1">
      <c r="A2" s="9" t="s">
        <v>28</v>
      </c>
      <c r="B2" s="10" t="s">
        <v>29</v>
      </c>
      <c r="C2" s="11" t="s">
        <v>30</v>
      </c>
      <c r="D2" s="12" t="s">
        <v>27</v>
      </c>
      <c r="E2" s="12"/>
      <c r="F2" s="13" t="s">
        <v>31</v>
      </c>
      <c r="G2" s="14" t="s">
        <v>32</v>
      </c>
    </row>
    <row r="3" spans="1:7" ht="17.25" thickTop="1">
      <c r="A3" s="16"/>
      <c r="B3" s="17"/>
      <c r="C3" s="18"/>
      <c r="D3" s="19"/>
      <c r="E3" s="19"/>
      <c r="F3" s="19"/>
      <c r="G3" s="20"/>
    </row>
    <row r="4" spans="1:7">
      <c r="A4" s="22" t="s">
        <v>20</v>
      </c>
      <c r="B4" s="23" t="s">
        <v>40</v>
      </c>
    </row>
    <row r="5" spans="1:7">
      <c r="B5" s="23"/>
    </row>
    <row r="6" spans="1:7" outlineLevel="1">
      <c r="F6" s="6"/>
    </row>
    <row r="7" spans="1:7" outlineLevel="1">
      <c r="A7" s="27" t="s">
        <v>35</v>
      </c>
      <c r="B7" s="28" t="s">
        <v>36</v>
      </c>
    </row>
    <row r="8" spans="1:7" outlineLevel="1">
      <c r="F8" s="6"/>
      <c r="G8" s="8"/>
    </row>
    <row r="9" spans="1:7" outlineLevel="1">
      <c r="F9" s="6"/>
      <c r="G9" s="8"/>
    </row>
    <row r="10" spans="1:7" ht="135.75" customHeight="1" outlineLevel="1">
      <c r="A10" s="27" t="s">
        <v>46</v>
      </c>
      <c r="B10" s="34" t="s">
        <v>56</v>
      </c>
      <c r="F10" s="6"/>
    </row>
    <row r="11" spans="1:7" outlineLevel="1">
      <c r="B11" s="34" t="s">
        <v>920</v>
      </c>
      <c r="F11" s="6"/>
    </row>
    <row r="12" spans="1:7" outlineLevel="1">
      <c r="B12" s="34" t="s">
        <v>2</v>
      </c>
      <c r="C12" s="24" t="s">
        <v>53</v>
      </c>
      <c r="D12" s="25">
        <v>0.5</v>
      </c>
      <c r="E12" s="154" t="s">
        <v>133</v>
      </c>
      <c r="F12" s="957"/>
      <c r="G12" s="8" t="str">
        <f>IF(AND(D12&lt;&gt;"",F12&lt;&gt;""),ROUND($D12*F12,2),"-")</f>
        <v>-</v>
      </c>
    </row>
    <row r="13" spans="1:7" outlineLevel="1">
      <c r="B13" s="4"/>
      <c r="F13" s="957"/>
      <c r="G13" s="8"/>
    </row>
    <row r="14" spans="1:7" s="36" customFormat="1" ht="148.5" outlineLevel="1">
      <c r="A14" s="27" t="s">
        <v>37</v>
      </c>
      <c r="B14" s="4" t="s">
        <v>717</v>
      </c>
      <c r="C14" s="5"/>
      <c r="D14" s="1"/>
      <c r="E14" s="1"/>
      <c r="F14" s="958"/>
      <c r="G14" s="35"/>
    </row>
    <row r="15" spans="1:7" s="36" customFormat="1" outlineLevel="1">
      <c r="A15" s="27"/>
      <c r="B15" s="4" t="s">
        <v>921</v>
      </c>
      <c r="C15" s="4"/>
      <c r="D15" s="1"/>
      <c r="E15" s="1"/>
      <c r="F15" s="958"/>
      <c r="G15" s="35"/>
    </row>
    <row r="16" spans="1:7" s="48" customFormat="1" ht="18" outlineLevel="1">
      <c r="A16" s="49"/>
      <c r="B16" s="66" t="s">
        <v>129</v>
      </c>
      <c r="C16" s="24" t="s">
        <v>52</v>
      </c>
      <c r="D16" s="2">
        <v>6500</v>
      </c>
      <c r="E16" s="154" t="s">
        <v>133</v>
      </c>
      <c r="F16" s="959"/>
      <c r="G16" s="8" t="str">
        <f>IF(AND(D16&lt;&gt;"",F16&lt;&gt;""),ROUND($D16*F16,2),"-")</f>
        <v>-</v>
      </c>
    </row>
    <row r="17" spans="1:8" s="48" customFormat="1" outlineLevel="1">
      <c r="A17" s="49"/>
      <c r="B17" s="66" t="s">
        <v>128</v>
      </c>
      <c r="C17" s="59" t="s">
        <v>33</v>
      </c>
      <c r="D17" s="120">
        <v>150</v>
      </c>
      <c r="E17" s="154" t="s">
        <v>133</v>
      </c>
      <c r="F17" s="959"/>
      <c r="G17" s="8" t="str">
        <f>IF(AND(D17&lt;&gt;"",F17&lt;&gt;""),ROUND($D17*F17,2),"-")</f>
        <v>-</v>
      </c>
    </row>
    <row r="18" spans="1:8" s="48" customFormat="1" outlineLevel="1">
      <c r="A18" s="49"/>
      <c r="B18" s="66" t="s">
        <v>130</v>
      </c>
      <c r="C18" s="59" t="s">
        <v>33</v>
      </c>
      <c r="D18" s="120">
        <v>50</v>
      </c>
      <c r="E18" s="154" t="s">
        <v>133</v>
      </c>
      <c r="F18" s="959"/>
      <c r="G18" s="8" t="str">
        <f>IF(AND(D18&lt;&gt;"",F18&lt;&gt;""),ROUND($D18*F18,2),"-")</f>
        <v>-</v>
      </c>
    </row>
    <row r="19" spans="1:8" s="48" customFormat="1" outlineLevel="1">
      <c r="A19" s="49"/>
      <c r="B19" s="66"/>
      <c r="C19" s="59"/>
      <c r="D19" s="2"/>
      <c r="E19" s="2"/>
      <c r="F19" s="959"/>
      <c r="G19" s="8"/>
    </row>
    <row r="20" spans="1:8" ht="181.5" outlineLevel="1">
      <c r="A20" s="27" t="s">
        <v>38</v>
      </c>
      <c r="B20" s="4" t="s">
        <v>111</v>
      </c>
      <c r="C20" s="47"/>
      <c r="F20" s="957"/>
    </row>
    <row r="21" spans="1:8" ht="33" outlineLevel="1">
      <c r="B21" s="4" t="s">
        <v>3</v>
      </c>
      <c r="C21" s="47"/>
      <c r="F21" s="957"/>
    </row>
    <row r="22" spans="1:8" outlineLevel="1">
      <c r="B22" s="4" t="s">
        <v>922</v>
      </c>
      <c r="F22" s="960"/>
    </row>
    <row r="23" spans="1:8" outlineLevel="1">
      <c r="C23" s="47" t="s">
        <v>33</v>
      </c>
      <c r="D23" s="25">
        <v>10</v>
      </c>
      <c r="E23" s="154" t="s">
        <v>133</v>
      </c>
      <c r="F23" s="957"/>
      <c r="G23" s="8" t="str">
        <f>IF(AND(D23&lt;&gt;"",F23&lt;&gt;""),ROUND($D23*F23,2),"-")</f>
        <v>-</v>
      </c>
    </row>
    <row r="24" spans="1:8" outlineLevel="1">
      <c r="A24" s="7"/>
      <c r="F24" s="957"/>
    </row>
    <row r="25" spans="1:8" s="38" customFormat="1" ht="17.25" thickBot="1">
      <c r="A25" s="29" t="s">
        <v>39</v>
      </c>
      <c r="B25" s="30" t="str">
        <f>B7</f>
        <v>PRIPREMNI RADOVI</v>
      </c>
      <c r="C25" s="31" t="s">
        <v>34</v>
      </c>
      <c r="D25" s="32"/>
      <c r="E25" s="32"/>
      <c r="F25" s="961"/>
      <c r="G25" s="37">
        <f>SUM(G7:G24)</f>
        <v>0</v>
      </c>
    </row>
    <row r="26" spans="1:8" outlineLevel="1">
      <c r="F26" s="957"/>
      <c r="G26" s="8"/>
    </row>
    <row r="27" spans="1:8" outlineLevel="1">
      <c r="A27" s="27" t="s">
        <v>22</v>
      </c>
      <c r="B27" s="28" t="s">
        <v>23</v>
      </c>
      <c r="F27" s="960"/>
    </row>
    <row r="28" spans="1:8" outlineLevel="1">
      <c r="F28" s="957"/>
    </row>
    <row r="29" spans="1:8" ht="150" outlineLevel="1">
      <c r="A29" s="27" t="s">
        <v>24</v>
      </c>
      <c r="B29" s="34" t="s">
        <v>704</v>
      </c>
      <c r="F29" s="957"/>
    </row>
    <row r="30" spans="1:8" outlineLevel="1">
      <c r="A30" s="7"/>
      <c r="B30" s="4" t="s">
        <v>923</v>
      </c>
      <c r="C30" s="5"/>
      <c r="D30" s="3"/>
      <c r="E30" s="3"/>
      <c r="F30" s="962"/>
      <c r="G30" s="8"/>
      <c r="H30" s="8"/>
    </row>
    <row r="31" spans="1:8" ht="33" outlineLevel="1">
      <c r="A31" s="7"/>
      <c r="B31" s="4" t="s">
        <v>708</v>
      </c>
      <c r="C31" s="21"/>
      <c r="D31" s="52"/>
      <c r="E31" s="52"/>
      <c r="F31" s="963"/>
      <c r="G31" s="21"/>
      <c r="H31" s="8"/>
    </row>
    <row r="32" spans="1:8" ht="18" outlineLevel="1">
      <c r="A32" s="7"/>
      <c r="B32" s="135" t="s">
        <v>705</v>
      </c>
      <c r="C32" s="5" t="s">
        <v>51</v>
      </c>
      <c r="D32" s="3">
        <v>800</v>
      </c>
      <c r="E32" s="154" t="s">
        <v>133</v>
      </c>
      <c r="F32" s="962"/>
      <c r="G32" s="8" t="str">
        <f>IF(AND(D32&lt;&gt;"",F32&lt;&gt;""),ROUND($D32*F32,2),"-")</f>
        <v>-</v>
      </c>
      <c r="H32" s="8"/>
    </row>
    <row r="33" spans="1:8" outlineLevel="1">
      <c r="A33" s="7"/>
      <c r="B33" s="4"/>
      <c r="C33" s="5"/>
      <c r="D33" s="3"/>
      <c r="E33" s="3"/>
      <c r="F33" s="962"/>
      <c r="G33" s="8"/>
      <c r="H33" s="8"/>
    </row>
    <row r="34" spans="1:8" ht="307.5" customHeight="1" outlineLevel="1">
      <c r="A34" s="27" t="s">
        <v>47</v>
      </c>
      <c r="B34" s="34" t="s">
        <v>946</v>
      </c>
      <c r="C34" s="43"/>
      <c r="F34" s="962"/>
      <c r="G34" s="8"/>
      <c r="H34" s="8"/>
    </row>
    <row r="35" spans="1:8" outlineLevel="1">
      <c r="A35" s="7"/>
      <c r="B35" s="4" t="s">
        <v>924</v>
      </c>
      <c r="C35" s="45"/>
      <c r="F35" s="960"/>
      <c r="G35" s="8"/>
      <c r="H35" s="8"/>
    </row>
    <row r="36" spans="1:8" ht="21.75" customHeight="1" outlineLevel="1">
      <c r="A36" s="76"/>
      <c r="B36" s="44" t="s">
        <v>706</v>
      </c>
      <c r="C36" s="45"/>
      <c r="F36" s="960"/>
      <c r="G36" s="8"/>
      <c r="H36" s="8"/>
    </row>
    <row r="37" spans="1:8" ht="18" outlineLevel="1">
      <c r="A37" s="76"/>
      <c r="B37" s="135" t="s">
        <v>705</v>
      </c>
      <c r="C37" s="45" t="s">
        <v>55</v>
      </c>
      <c r="D37" s="3">
        <v>12456.25</v>
      </c>
      <c r="E37" s="154" t="s">
        <v>133</v>
      </c>
      <c r="F37" s="964"/>
      <c r="G37" s="8" t="str">
        <f>IF(AND(D37&lt;&gt;"",F37&lt;&gt;""),ROUND($D37*F37,2),"-")</f>
        <v>-</v>
      </c>
      <c r="H37" s="8"/>
    </row>
    <row r="38" spans="1:8" outlineLevel="1">
      <c r="A38" s="76"/>
      <c r="C38" s="811"/>
      <c r="D38" s="812"/>
      <c r="E38" s="813"/>
      <c r="F38" s="960"/>
      <c r="G38" s="8"/>
      <c r="H38" s="8"/>
    </row>
    <row r="39" spans="1:8" ht="132" outlineLevel="1">
      <c r="A39" s="46" t="s">
        <v>13</v>
      </c>
      <c r="B39" s="42" t="s">
        <v>9</v>
      </c>
      <c r="C39" s="43"/>
      <c r="D39" s="3"/>
      <c r="E39" s="3"/>
      <c r="F39" s="962"/>
      <c r="G39" s="8"/>
      <c r="H39" s="8"/>
    </row>
    <row r="40" spans="1:8" outlineLevel="1">
      <c r="B40" s="44" t="s">
        <v>941</v>
      </c>
      <c r="C40" s="45"/>
      <c r="D40" s="3"/>
      <c r="E40" s="3"/>
      <c r="F40" s="962"/>
      <c r="G40" s="8"/>
      <c r="H40" s="8"/>
    </row>
    <row r="41" spans="1:8" ht="16.5" customHeight="1" outlineLevel="1">
      <c r="A41" s="140" t="s">
        <v>57</v>
      </c>
      <c r="B41" s="44" t="s">
        <v>11</v>
      </c>
      <c r="C41" s="45"/>
      <c r="D41" s="3"/>
      <c r="E41" s="3"/>
      <c r="F41" s="962"/>
      <c r="G41" s="8"/>
      <c r="H41" s="8"/>
    </row>
    <row r="42" spans="1:8" ht="18" outlineLevel="1">
      <c r="A42" s="140"/>
      <c r="B42" s="44" t="s">
        <v>93</v>
      </c>
      <c r="C42" s="74" t="s">
        <v>55</v>
      </c>
      <c r="D42" s="3">
        <v>11210.63</v>
      </c>
      <c r="E42" s="154" t="s">
        <v>133</v>
      </c>
      <c r="F42" s="962"/>
      <c r="G42" s="8" t="str">
        <f>IF(AND(D42&lt;&gt;"",F42&lt;&gt;""),ROUND($D42*F42,2),"-")</f>
        <v>-</v>
      </c>
      <c r="H42" s="8"/>
    </row>
    <row r="43" spans="1:8" outlineLevel="1">
      <c r="B43" s="44"/>
      <c r="C43" s="45"/>
      <c r="D43" s="3"/>
      <c r="E43" s="3"/>
      <c r="F43" s="962"/>
      <c r="G43" s="8"/>
      <c r="H43" s="8"/>
    </row>
    <row r="44" spans="1:8" ht="35.25" customHeight="1" outlineLevel="1">
      <c r="A44" s="27" t="s">
        <v>16</v>
      </c>
      <c r="B44" s="44" t="s">
        <v>947</v>
      </c>
      <c r="C44" s="45"/>
      <c r="D44" s="3"/>
      <c r="E44" s="3"/>
      <c r="F44" s="962"/>
      <c r="G44" s="8"/>
      <c r="H44" s="8"/>
    </row>
    <row r="45" spans="1:8" ht="51" customHeight="1" outlineLevel="1">
      <c r="A45" s="123"/>
      <c r="B45" s="44" t="s">
        <v>949</v>
      </c>
      <c r="C45" s="45"/>
      <c r="D45" s="3"/>
      <c r="E45" s="3"/>
      <c r="F45" s="962"/>
      <c r="G45" s="8"/>
      <c r="H45" s="8"/>
    </row>
    <row r="46" spans="1:8" ht="18" outlineLevel="1">
      <c r="B46" s="44" t="s">
        <v>948</v>
      </c>
      <c r="C46" s="74" t="s">
        <v>55</v>
      </c>
      <c r="D46" s="3">
        <v>1245.6300000000001</v>
      </c>
      <c r="E46" s="154" t="s">
        <v>133</v>
      </c>
      <c r="F46" s="962"/>
      <c r="G46" s="8" t="str">
        <f>IF(AND(D46&lt;&gt;"",F46&lt;&gt;""),ROUND($D46*F46,2),"-")</f>
        <v>-</v>
      </c>
      <c r="H46" s="8"/>
    </row>
    <row r="47" spans="1:8" outlineLevel="1">
      <c r="A47" s="7"/>
      <c r="B47" s="44"/>
      <c r="C47" s="5"/>
      <c r="F47" s="960"/>
      <c r="G47" s="35"/>
      <c r="H47" s="35"/>
    </row>
    <row r="48" spans="1:8" ht="193.5" customHeight="1" outlineLevel="1">
      <c r="A48" s="27" t="s">
        <v>17</v>
      </c>
      <c r="B48" s="42" t="s">
        <v>132</v>
      </c>
      <c r="F48" s="957"/>
    </row>
    <row r="49" spans="1:8" outlineLevel="1">
      <c r="A49" s="7"/>
      <c r="B49" s="44" t="s">
        <v>48</v>
      </c>
      <c r="C49" s="5"/>
      <c r="D49" s="3"/>
      <c r="E49" s="3"/>
      <c r="F49" s="962"/>
      <c r="G49" s="8"/>
      <c r="H49" s="8"/>
    </row>
    <row r="50" spans="1:8" outlineLevel="1">
      <c r="A50" s="7"/>
      <c r="B50" s="44" t="s">
        <v>49</v>
      </c>
      <c r="D50" s="3"/>
      <c r="E50" s="3"/>
      <c r="F50" s="962"/>
      <c r="G50" s="8"/>
      <c r="H50" s="8"/>
    </row>
    <row r="51" spans="1:8" ht="18" outlineLevel="1">
      <c r="A51" s="7"/>
      <c r="B51" s="135" t="s">
        <v>705</v>
      </c>
      <c r="C51" s="24" t="s">
        <v>52</v>
      </c>
      <c r="D51" s="3">
        <v>6195.8600000000006</v>
      </c>
      <c r="E51" s="154" t="s">
        <v>133</v>
      </c>
      <c r="F51" s="962"/>
      <c r="G51" s="8" t="str">
        <f>IF(AND(D51&lt;&gt;"",F51&lt;&gt;""),ROUND($D51*F51,2),"-")</f>
        <v>-</v>
      </c>
      <c r="H51" s="8"/>
    </row>
    <row r="52" spans="1:8" outlineLevel="1">
      <c r="A52" s="7"/>
      <c r="B52" s="44"/>
      <c r="D52" s="3"/>
      <c r="E52" s="3"/>
      <c r="F52" s="962"/>
      <c r="G52" s="8"/>
      <c r="H52" s="8"/>
    </row>
    <row r="53" spans="1:8" ht="247.5" outlineLevel="1">
      <c r="A53" s="62" t="s">
        <v>18</v>
      </c>
      <c r="B53" s="63" t="s">
        <v>707</v>
      </c>
      <c r="C53" s="64"/>
      <c r="D53" s="50"/>
      <c r="E53" s="50"/>
      <c r="F53" s="964"/>
      <c r="G53" s="65"/>
      <c r="H53" s="8"/>
    </row>
    <row r="54" spans="1:8" outlineLevel="1">
      <c r="A54" s="62"/>
      <c r="B54" s="63" t="s">
        <v>925</v>
      </c>
      <c r="C54" s="64"/>
      <c r="D54" s="50"/>
      <c r="E54" s="50"/>
      <c r="F54" s="964"/>
      <c r="G54" s="65"/>
      <c r="H54" s="8"/>
    </row>
    <row r="55" spans="1:8" ht="18" outlineLevel="1">
      <c r="A55" s="62"/>
      <c r="B55" s="63" t="s">
        <v>15</v>
      </c>
      <c r="C55" s="64" t="s">
        <v>55</v>
      </c>
      <c r="D55" s="50">
        <v>2065.2866666666669</v>
      </c>
      <c r="E55" s="154" t="s">
        <v>133</v>
      </c>
      <c r="F55" s="964"/>
      <c r="G55" s="65" t="str">
        <f>IF(AND(D55&lt;&gt;"",F55&lt;&gt;""),ROUND($D55*F55,2),"-")</f>
        <v>-</v>
      </c>
      <c r="H55" s="8"/>
    </row>
    <row r="56" spans="1:8" outlineLevel="1">
      <c r="A56" s="62"/>
      <c r="B56" s="63"/>
      <c r="C56" s="64"/>
      <c r="D56" s="50"/>
      <c r="E56" s="50"/>
      <c r="F56" s="964"/>
      <c r="G56" s="65"/>
      <c r="H56" s="8"/>
    </row>
    <row r="57" spans="1:8" ht="153.75" customHeight="1" outlineLevel="1">
      <c r="A57" s="62" t="s">
        <v>14</v>
      </c>
      <c r="B57" s="63" t="s">
        <v>94</v>
      </c>
      <c r="C57" s="64"/>
      <c r="D57" s="50"/>
      <c r="E57" s="50"/>
      <c r="F57" s="964"/>
      <c r="G57" s="65"/>
      <c r="H57" s="8"/>
    </row>
    <row r="58" spans="1:8" outlineLevel="1">
      <c r="A58" s="62"/>
      <c r="B58" s="63" t="s">
        <v>926</v>
      </c>
      <c r="C58" s="64"/>
      <c r="D58" s="50"/>
      <c r="E58" s="50"/>
      <c r="F58" s="964"/>
      <c r="G58" s="65"/>
      <c r="H58" s="8"/>
    </row>
    <row r="59" spans="1:8" ht="18" outlineLevel="1">
      <c r="A59" s="62"/>
      <c r="B59" s="63" t="s">
        <v>59</v>
      </c>
      <c r="C59" s="64" t="s">
        <v>10</v>
      </c>
      <c r="D59" s="50">
        <v>1032.6433333333334</v>
      </c>
      <c r="E59" s="154" t="s">
        <v>133</v>
      </c>
      <c r="F59" s="964"/>
      <c r="G59" s="65" t="str">
        <f>IF(AND(D59&lt;&gt;"",F59&lt;&gt;""),ROUND($D59*F59,2),"-")</f>
        <v>-</v>
      </c>
      <c r="H59" s="8"/>
    </row>
    <row r="60" spans="1:8" ht="7.5" customHeight="1" outlineLevel="1">
      <c r="A60" s="62"/>
      <c r="B60" s="63"/>
      <c r="C60" s="64"/>
      <c r="D60" s="50"/>
      <c r="E60" s="50"/>
      <c r="F60" s="964"/>
      <c r="G60" s="65"/>
      <c r="H60" s="8"/>
    </row>
    <row r="61" spans="1:8" ht="399" outlineLevel="1">
      <c r="A61" s="27" t="s">
        <v>19</v>
      </c>
      <c r="B61" s="448" t="s">
        <v>935</v>
      </c>
      <c r="F61" s="957"/>
      <c r="G61" s="8"/>
    </row>
    <row r="62" spans="1:8" ht="16.5" customHeight="1" outlineLevel="1">
      <c r="A62" s="7"/>
      <c r="B62" s="4" t="s">
        <v>927</v>
      </c>
      <c r="C62" s="5"/>
      <c r="D62" s="3"/>
      <c r="E62" s="3"/>
      <c r="F62" s="962"/>
      <c r="G62" s="8"/>
      <c r="H62" s="8"/>
    </row>
    <row r="63" spans="1:8" s="36" customFormat="1" ht="32.25" customHeight="1" outlineLevel="1">
      <c r="A63" s="123" t="s">
        <v>112</v>
      </c>
      <c r="B63" s="4" t="s">
        <v>942</v>
      </c>
      <c r="C63" s="5"/>
      <c r="D63" s="1"/>
      <c r="E63" s="1"/>
      <c r="F63" s="962"/>
      <c r="G63" s="8"/>
    </row>
    <row r="64" spans="1:8" s="36" customFormat="1" ht="18" outlineLevel="1">
      <c r="A64" s="123"/>
      <c r="B64" s="135" t="s">
        <v>705</v>
      </c>
      <c r="C64" s="45" t="s">
        <v>55</v>
      </c>
      <c r="D64" s="25">
        <v>23614.799999999999</v>
      </c>
      <c r="E64" s="154" t="s">
        <v>133</v>
      </c>
      <c r="F64" s="964"/>
      <c r="G64" s="65" t="str">
        <f>IF(AND(D64&lt;&gt;"",F64&lt;&gt;""),ROUND($D64*F64,2),"-")</f>
        <v>-</v>
      </c>
    </row>
    <row r="65" spans="1:8" s="36" customFormat="1" outlineLevel="1">
      <c r="A65" s="123"/>
      <c r="B65" s="34"/>
      <c r="C65" s="45"/>
      <c r="D65" s="25"/>
      <c r="E65" s="25"/>
      <c r="F65" s="964"/>
      <c r="G65" s="65"/>
    </row>
    <row r="66" spans="1:8" s="36" customFormat="1" outlineLevel="1">
      <c r="A66" s="27"/>
      <c r="B66" s="34"/>
      <c r="C66" s="5"/>
      <c r="D66" s="25"/>
      <c r="E66" s="25"/>
      <c r="F66" s="962"/>
      <c r="G66" s="8"/>
    </row>
    <row r="67" spans="1:8" ht="316.5" outlineLevel="1">
      <c r="A67" s="7" t="s">
        <v>54</v>
      </c>
      <c r="B67" s="34" t="s">
        <v>95</v>
      </c>
      <c r="F67" s="957"/>
    </row>
    <row r="68" spans="1:8" outlineLevel="1">
      <c r="A68" s="7"/>
      <c r="B68" s="4" t="s">
        <v>928</v>
      </c>
      <c r="C68" s="5"/>
      <c r="D68" s="3"/>
      <c r="E68" s="3"/>
      <c r="F68" s="962"/>
      <c r="G68" s="8"/>
      <c r="H68" s="8"/>
    </row>
    <row r="69" spans="1:8" s="36" customFormat="1" outlineLevel="1">
      <c r="A69" s="27"/>
      <c r="B69" s="4" t="s">
        <v>50</v>
      </c>
      <c r="C69" s="5"/>
      <c r="D69" s="3"/>
      <c r="E69" s="3"/>
      <c r="F69" s="962"/>
      <c r="G69" s="8"/>
    </row>
    <row r="70" spans="1:8" s="36" customFormat="1" ht="18" outlineLevel="1">
      <c r="A70" s="27"/>
      <c r="B70" s="135" t="s">
        <v>688</v>
      </c>
      <c r="C70" s="24" t="s">
        <v>52</v>
      </c>
      <c r="D70" s="3">
        <v>5449.5100000000011</v>
      </c>
      <c r="E70" s="154" t="s">
        <v>133</v>
      </c>
      <c r="F70" s="962"/>
      <c r="G70" s="8" t="str">
        <f>IF(AND(D70&lt;&gt;"",F70&lt;&gt;""),ROUND($D70*F70,2),"-")</f>
        <v>-</v>
      </c>
    </row>
    <row r="71" spans="1:8" s="36" customFormat="1" outlineLevel="1">
      <c r="A71" s="27"/>
      <c r="B71" s="4"/>
      <c r="C71" s="5"/>
      <c r="D71" s="3"/>
      <c r="E71" s="3"/>
      <c r="F71" s="962"/>
      <c r="G71" s="8"/>
    </row>
    <row r="72" spans="1:8" s="36" customFormat="1" ht="315" outlineLevel="1">
      <c r="A72" s="70" t="s">
        <v>0</v>
      </c>
      <c r="B72" s="34" t="s">
        <v>865</v>
      </c>
      <c r="C72" s="72"/>
      <c r="D72" s="50"/>
      <c r="E72" s="50"/>
      <c r="F72" s="964"/>
      <c r="G72" s="65"/>
    </row>
    <row r="73" spans="1:8" s="36" customFormat="1" outlineLevel="1">
      <c r="A73" s="71"/>
      <c r="B73" s="73" t="s">
        <v>929</v>
      </c>
      <c r="C73" s="72"/>
      <c r="F73" s="964"/>
      <c r="G73" s="65"/>
    </row>
    <row r="74" spans="1:8" s="36" customFormat="1" ht="18" outlineLevel="1">
      <c r="A74" s="71"/>
      <c r="B74" s="34" t="s">
        <v>131</v>
      </c>
      <c r="C74" s="24" t="s">
        <v>52</v>
      </c>
      <c r="D74" s="50">
        <v>1601.25</v>
      </c>
      <c r="E74" s="154" t="s">
        <v>133</v>
      </c>
      <c r="F74" s="962"/>
      <c r="G74" s="8" t="str">
        <f>IF(AND(D74&lt;&gt;"",F74&lt;&gt;""),ROUND($D74*F74,2),"-")</f>
        <v>-</v>
      </c>
    </row>
    <row r="75" spans="1:8" s="36" customFormat="1" ht="18" outlineLevel="1">
      <c r="A75" s="61"/>
      <c r="B75" s="67"/>
      <c r="C75" s="60"/>
      <c r="D75" s="50"/>
      <c r="E75" s="50"/>
      <c r="F75" s="964"/>
      <c r="G75" s="65"/>
    </row>
    <row r="76" spans="1:8" s="36" customFormat="1" ht="181.5" outlineLevel="1">
      <c r="A76" s="62" t="s">
        <v>1</v>
      </c>
      <c r="B76" s="68" t="s">
        <v>113</v>
      </c>
      <c r="C76" s="64"/>
      <c r="D76" s="50"/>
      <c r="E76" s="50"/>
      <c r="F76" s="964"/>
      <c r="G76" s="65"/>
    </row>
    <row r="77" spans="1:8" s="36" customFormat="1" outlineLevel="1">
      <c r="A77" s="62"/>
      <c r="B77" s="63" t="s">
        <v>930</v>
      </c>
      <c r="C77" s="64"/>
      <c r="D77" s="50"/>
      <c r="E77" s="50"/>
      <c r="F77" s="964"/>
      <c r="G77" s="65"/>
    </row>
    <row r="78" spans="1:8" s="36" customFormat="1" ht="18" outlineLevel="1">
      <c r="A78" s="77"/>
      <c r="B78" s="63" t="s">
        <v>5</v>
      </c>
      <c r="C78" s="24" t="s">
        <v>52</v>
      </c>
      <c r="D78" s="3">
        <v>787.5</v>
      </c>
      <c r="E78" s="154" t="s">
        <v>133</v>
      </c>
      <c r="F78" s="962"/>
      <c r="G78" s="8" t="str">
        <f>IF(AND(D78&lt;&gt;"",F78&lt;&gt;""),ROUND($D78*F78,2),"-")</f>
        <v>-</v>
      </c>
    </row>
    <row r="79" spans="1:8" s="36" customFormat="1" outlineLevel="1">
      <c r="A79" s="77"/>
      <c r="B79" s="34"/>
      <c r="C79" s="24"/>
      <c r="D79" s="3"/>
      <c r="E79" s="3"/>
      <c r="F79" s="962"/>
      <c r="G79" s="8"/>
    </row>
    <row r="80" spans="1:8" s="38" customFormat="1" outlineLevel="1">
      <c r="A80" s="7"/>
      <c r="B80" s="4"/>
      <c r="C80" s="5"/>
      <c r="D80" s="3"/>
      <c r="E80" s="3"/>
      <c r="F80" s="962"/>
      <c r="G80" s="8"/>
    </row>
    <row r="81" spans="1:8" s="38" customFormat="1" ht="17.25" thickBot="1">
      <c r="A81" s="29" t="s">
        <v>22</v>
      </c>
      <c r="B81" s="30" t="str">
        <f>B27</f>
        <v>ZEMLJANI RADOVI</v>
      </c>
      <c r="C81" s="31" t="s">
        <v>34</v>
      </c>
      <c r="D81" s="32"/>
      <c r="E81" s="32"/>
      <c r="F81" s="961"/>
      <c r="G81" s="37">
        <f>SUM(G27:G80)</f>
        <v>0</v>
      </c>
    </row>
    <row r="82" spans="1:8" s="38" customFormat="1" outlineLevel="1">
      <c r="A82" s="27"/>
      <c r="B82" s="28"/>
      <c r="C82" s="51"/>
      <c r="D82" s="39"/>
      <c r="E82" s="39"/>
      <c r="F82" s="965"/>
      <c r="G82" s="41"/>
    </row>
    <row r="83" spans="1:8" outlineLevel="1">
      <c r="A83" s="27" t="s">
        <v>41</v>
      </c>
      <c r="B83" s="28" t="s">
        <v>4</v>
      </c>
      <c r="F83" s="960"/>
    </row>
    <row r="84" spans="1:8" outlineLevel="1">
      <c r="A84" s="7"/>
      <c r="B84" s="4"/>
      <c r="F84" s="957"/>
      <c r="G84" s="8"/>
    </row>
    <row r="85" spans="1:8" outlineLevel="1">
      <c r="A85" s="7"/>
      <c r="B85" s="4"/>
      <c r="C85" s="5"/>
      <c r="D85" s="1"/>
      <c r="E85" s="1"/>
      <c r="F85" s="962"/>
      <c r="G85" s="8"/>
      <c r="H85" s="8"/>
    </row>
    <row r="86" spans="1:8" ht="273.75" customHeight="1" outlineLevel="1">
      <c r="A86" s="7" t="s">
        <v>42</v>
      </c>
      <c r="B86" s="4" t="s">
        <v>771</v>
      </c>
      <c r="C86" s="5"/>
      <c r="D86" s="1"/>
      <c r="E86" s="1"/>
      <c r="F86" s="962"/>
      <c r="G86" s="8"/>
      <c r="H86" s="8"/>
    </row>
    <row r="87" spans="1:8" outlineLevel="1">
      <c r="A87" s="7"/>
      <c r="B87" s="4" t="s">
        <v>931</v>
      </c>
      <c r="C87" s="5"/>
      <c r="D87" s="3"/>
      <c r="E87" s="3"/>
      <c r="F87" s="962"/>
      <c r="G87" s="8"/>
      <c r="H87" s="35"/>
    </row>
    <row r="88" spans="1:8" ht="33" outlineLevel="1">
      <c r="A88" s="7"/>
      <c r="B88" s="69" t="s">
        <v>114</v>
      </c>
      <c r="C88" s="5" t="s">
        <v>108</v>
      </c>
      <c r="D88" s="3">
        <v>1626.836</v>
      </c>
      <c r="E88" s="154" t="s">
        <v>133</v>
      </c>
      <c r="F88" s="964"/>
      <c r="G88" s="8" t="str">
        <f>IF(AND(D88&lt;&gt;"",F88&lt;&gt;""),ROUND($D88*F88,2),"-")</f>
        <v>-</v>
      </c>
    </row>
    <row r="89" spans="1:8" outlineLevel="1">
      <c r="A89" s="7"/>
      <c r="B89" s="69" t="s">
        <v>115</v>
      </c>
      <c r="C89" s="5" t="s">
        <v>108</v>
      </c>
      <c r="D89" s="3">
        <v>199.23749999999998</v>
      </c>
      <c r="E89" s="154" t="s">
        <v>133</v>
      </c>
      <c r="F89" s="964"/>
      <c r="G89" s="8" t="str">
        <f>IF(AND(D89&lt;&gt;"",F89&lt;&gt;""),ROUND($D89*F89,2),"-")</f>
        <v>-</v>
      </c>
    </row>
    <row r="90" spans="1:8" outlineLevel="1">
      <c r="A90" s="7"/>
      <c r="B90" s="4"/>
      <c r="C90" s="5"/>
      <c r="D90" s="3"/>
      <c r="E90" s="3"/>
      <c r="F90" s="958"/>
      <c r="G90" s="35"/>
      <c r="H90" s="8"/>
    </row>
    <row r="91" spans="1:8" ht="306.75" customHeight="1" outlineLevel="1">
      <c r="A91" s="7" t="s">
        <v>12</v>
      </c>
      <c r="B91" s="4" t="s">
        <v>58</v>
      </c>
      <c r="C91" s="5"/>
      <c r="D91" s="1"/>
      <c r="E91" s="1"/>
      <c r="F91" s="962"/>
      <c r="G91" s="8"/>
      <c r="H91" s="8"/>
    </row>
    <row r="92" spans="1:8" outlineLevel="1">
      <c r="A92" s="7"/>
      <c r="B92" s="4" t="s">
        <v>932</v>
      </c>
      <c r="C92" s="5"/>
      <c r="D92" s="3"/>
      <c r="E92" s="3"/>
      <c r="F92" s="962"/>
      <c r="G92" s="8"/>
      <c r="H92" s="8"/>
    </row>
    <row r="93" spans="1:8" ht="18" outlineLevel="1">
      <c r="A93" s="7"/>
      <c r="B93" s="34" t="s">
        <v>45</v>
      </c>
      <c r="C93" s="5" t="s">
        <v>52</v>
      </c>
      <c r="D93" s="3">
        <v>3890.26</v>
      </c>
      <c r="E93" s="154" t="s">
        <v>133</v>
      </c>
      <c r="F93" s="962"/>
      <c r="G93" s="8" t="str">
        <f>IF(AND(D93&lt;&gt;"",F93&lt;&gt;""),ROUND($D93*F93,2),"-")</f>
        <v>-</v>
      </c>
    </row>
    <row r="94" spans="1:8" outlineLevel="1">
      <c r="A94" s="7"/>
      <c r="C94" s="5"/>
      <c r="D94" s="1"/>
      <c r="E94" s="1"/>
      <c r="F94" s="962"/>
      <c r="G94" s="8"/>
      <c r="H94" s="8"/>
    </row>
    <row r="95" spans="1:8" s="36" customFormat="1" ht="303.75" customHeight="1" outlineLevel="1">
      <c r="A95" s="7" t="s">
        <v>6</v>
      </c>
      <c r="B95" s="4" t="s">
        <v>958</v>
      </c>
      <c r="C95" s="5"/>
      <c r="D95" s="1"/>
      <c r="E95" s="1"/>
      <c r="F95" s="962"/>
      <c r="G95" s="8"/>
    </row>
    <row r="96" spans="1:8" outlineLevel="1">
      <c r="A96" s="7"/>
      <c r="B96" s="4" t="s">
        <v>933</v>
      </c>
      <c r="C96" s="5"/>
      <c r="D96" s="3"/>
      <c r="E96" s="3"/>
      <c r="F96" s="962"/>
      <c r="G96" s="8"/>
      <c r="H96" s="8"/>
    </row>
    <row r="97" spans="1:8" ht="33" outlineLevel="1">
      <c r="A97" s="7"/>
      <c r="B97" s="34" t="s">
        <v>957</v>
      </c>
      <c r="C97" s="47"/>
      <c r="D97" s="3"/>
      <c r="E97" s="3"/>
      <c r="F97" s="958"/>
      <c r="G97" s="8"/>
      <c r="H97" s="8"/>
    </row>
    <row r="98" spans="1:8" ht="18" outlineLevel="1">
      <c r="A98" s="7"/>
      <c r="B98" s="34" t="s">
        <v>102</v>
      </c>
      <c r="C98" s="24" t="s">
        <v>52</v>
      </c>
      <c r="D98" s="3">
        <v>3890.26</v>
      </c>
      <c r="E98" s="154" t="s">
        <v>133</v>
      </c>
      <c r="F98" s="962"/>
      <c r="G98" s="8" t="str">
        <f>IF(AND(D98&lt;&gt;"",F98&lt;&gt;""),ROUND($D98*F98,2),"-")</f>
        <v>-</v>
      </c>
      <c r="H98" s="8"/>
    </row>
    <row r="99" spans="1:8" outlineLevel="1">
      <c r="A99" s="7"/>
      <c r="C99" s="5"/>
      <c r="D99" s="1"/>
      <c r="E99" s="1"/>
      <c r="F99" s="962"/>
      <c r="G99" s="8"/>
    </row>
    <row r="100" spans="1:8" s="36" customFormat="1" ht="224.25" customHeight="1" outlineLevel="1">
      <c r="A100" s="7" t="s">
        <v>7</v>
      </c>
      <c r="B100" s="4" t="s">
        <v>959</v>
      </c>
      <c r="C100" s="5"/>
      <c r="D100" s="1"/>
      <c r="E100" s="1"/>
      <c r="F100" s="962"/>
      <c r="G100" s="8"/>
    </row>
    <row r="101" spans="1:8" outlineLevel="1">
      <c r="A101" s="7"/>
      <c r="B101" s="4" t="s">
        <v>934</v>
      </c>
      <c r="C101" s="5"/>
      <c r="D101" s="3"/>
      <c r="E101" s="3"/>
      <c r="F101" s="962"/>
      <c r="G101" s="8"/>
      <c r="H101" s="8"/>
    </row>
    <row r="102" spans="1:8" ht="33" outlineLevel="1">
      <c r="A102" s="7"/>
      <c r="B102" s="69" t="s">
        <v>960</v>
      </c>
      <c r="C102" s="47"/>
      <c r="D102" s="3"/>
      <c r="E102" s="3"/>
      <c r="F102" s="958"/>
      <c r="G102" s="8"/>
      <c r="H102" s="8"/>
    </row>
    <row r="103" spans="1:8" ht="18" outlineLevel="1">
      <c r="A103" s="7"/>
      <c r="B103" s="34" t="s">
        <v>110</v>
      </c>
      <c r="C103" s="24" t="s">
        <v>52</v>
      </c>
      <c r="D103" s="3">
        <v>1225</v>
      </c>
      <c r="E103" s="154" t="s">
        <v>133</v>
      </c>
      <c r="F103" s="962"/>
      <c r="G103" s="8" t="str">
        <f>IF(AND(D103&lt;&gt;"",F103&lt;&gt;""),ROUND($D103*F103,2),"-")</f>
        <v>-</v>
      </c>
      <c r="H103" s="8"/>
    </row>
    <row r="104" spans="1:8" outlineLevel="1">
      <c r="A104" s="7"/>
      <c r="C104" s="5"/>
      <c r="D104" s="1"/>
      <c r="E104" s="1"/>
      <c r="F104" s="962"/>
      <c r="G104" s="8"/>
    </row>
    <row r="105" spans="1:8" s="36" customFormat="1" ht="219.75" customHeight="1" outlineLevel="1">
      <c r="A105" s="7" t="s">
        <v>109</v>
      </c>
      <c r="B105" s="4" t="s">
        <v>961</v>
      </c>
      <c r="C105" s="5"/>
      <c r="D105" s="1"/>
      <c r="E105" s="1"/>
      <c r="F105" s="958"/>
      <c r="G105" s="35"/>
    </row>
    <row r="106" spans="1:8" outlineLevel="1">
      <c r="A106" s="7"/>
      <c r="B106" s="4" t="s">
        <v>934</v>
      </c>
      <c r="C106" s="5"/>
      <c r="D106" s="3"/>
      <c r="E106" s="3"/>
      <c r="F106" s="962"/>
      <c r="G106" s="8"/>
      <c r="H106" s="8"/>
    </row>
    <row r="107" spans="1:8" ht="33" outlineLevel="1">
      <c r="A107" s="7"/>
      <c r="B107" s="69" t="s">
        <v>962</v>
      </c>
      <c r="C107" s="47"/>
      <c r="D107" s="3"/>
      <c r="E107" s="3"/>
      <c r="F107" s="958"/>
      <c r="G107" s="8"/>
      <c r="H107" s="8"/>
    </row>
    <row r="108" spans="1:8" ht="18" outlineLevel="1">
      <c r="A108" s="7"/>
      <c r="B108" s="34" t="s">
        <v>102</v>
      </c>
      <c r="C108" s="24" t="s">
        <v>52</v>
      </c>
      <c r="D108" s="3">
        <v>3890.26</v>
      </c>
      <c r="E108" s="154" t="s">
        <v>133</v>
      </c>
      <c r="F108" s="962"/>
      <c r="G108" s="8" t="str">
        <f>IF(AND(D108&lt;&gt;"",F108&lt;&gt;""),ROUND($D108*F108,2),"-")</f>
        <v>-</v>
      </c>
      <c r="H108" s="8"/>
    </row>
    <row r="109" spans="1:8" outlineLevel="1">
      <c r="A109" s="7"/>
      <c r="C109" s="5"/>
      <c r="D109" s="1"/>
      <c r="E109" s="1"/>
      <c r="F109" s="962"/>
      <c r="G109" s="8"/>
    </row>
    <row r="110" spans="1:8" ht="17.25" thickBot="1">
      <c r="A110" s="29" t="s">
        <v>41</v>
      </c>
      <c r="B110" s="30" t="s">
        <v>4</v>
      </c>
      <c r="C110" s="31" t="s">
        <v>34</v>
      </c>
      <c r="D110" s="32"/>
      <c r="E110" s="32"/>
      <c r="F110" s="961"/>
      <c r="G110" s="37">
        <f>SUM(G83:G109)</f>
        <v>0</v>
      </c>
    </row>
    <row r="111" spans="1:8" outlineLevel="1">
      <c r="A111" s="27" t="s">
        <v>43</v>
      </c>
      <c r="B111" s="28" t="s">
        <v>105</v>
      </c>
      <c r="C111" s="5"/>
      <c r="D111" s="3"/>
      <c r="E111" s="3"/>
      <c r="F111" s="958"/>
      <c r="G111" s="35"/>
    </row>
    <row r="112" spans="1:8" outlineLevel="1">
      <c r="A112" s="7"/>
      <c r="B112" s="4"/>
      <c r="C112" s="5"/>
      <c r="D112" s="3"/>
      <c r="E112" s="3"/>
      <c r="F112" s="958"/>
      <c r="G112" s="35"/>
    </row>
    <row r="113" spans="1:7" ht="223.5" customHeight="1" outlineLevel="1">
      <c r="A113" s="7" t="s">
        <v>44</v>
      </c>
      <c r="B113" s="34" t="s">
        <v>937</v>
      </c>
      <c r="C113" s="5"/>
      <c r="D113" s="1"/>
      <c r="E113" s="1"/>
      <c r="F113" s="958"/>
      <c r="G113" s="8"/>
    </row>
    <row r="114" spans="1:7" s="36" customFormat="1" outlineLevel="1">
      <c r="A114" s="7"/>
      <c r="B114" s="135" t="s">
        <v>106</v>
      </c>
      <c r="C114" s="47" t="s">
        <v>83</v>
      </c>
      <c r="D114" s="1">
        <v>726.00000000000011</v>
      </c>
      <c r="E114" s="154" t="s">
        <v>133</v>
      </c>
      <c r="F114" s="958"/>
      <c r="G114" s="8" t="str">
        <f>IF(AND(D114&lt;&gt;"",F114&lt;&gt;""),ROUND($D114*F114,2),"-")</f>
        <v>-</v>
      </c>
    </row>
    <row r="115" spans="1:7" s="36" customFormat="1" outlineLevel="1">
      <c r="A115" s="7"/>
      <c r="B115" s="135" t="s">
        <v>107</v>
      </c>
      <c r="C115" s="47" t="s">
        <v>83</v>
      </c>
      <c r="D115" s="1">
        <v>726.00000000000011</v>
      </c>
      <c r="E115" s="154" t="s">
        <v>133</v>
      </c>
      <c r="F115" s="958"/>
      <c r="G115" s="8" t="str">
        <f>IF(AND(D115&lt;&gt;"",F115&lt;&gt;""),ROUND($D115*F115,2),"-")</f>
        <v>-</v>
      </c>
    </row>
    <row r="116" spans="1:7" outlineLevel="1">
      <c r="A116" s="7"/>
      <c r="B116" s="4"/>
      <c r="C116" s="5"/>
      <c r="D116" s="3"/>
      <c r="E116" s="3"/>
      <c r="F116" s="958"/>
      <c r="G116" s="35"/>
    </row>
    <row r="117" spans="1:7" ht="173.25" customHeight="1" outlineLevel="1">
      <c r="A117" s="7" t="s">
        <v>126</v>
      </c>
      <c r="B117" s="34" t="s">
        <v>127</v>
      </c>
      <c r="C117" s="5"/>
      <c r="D117" s="1"/>
      <c r="E117" s="1"/>
      <c r="F117" s="958"/>
      <c r="G117" s="8"/>
    </row>
    <row r="118" spans="1:7" s="36" customFormat="1" outlineLevel="1">
      <c r="A118" s="7"/>
      <c r="B118" s="135" t="s">
        <v>125</v>
      </c>
      <c r="C118" s="47" t="s">
        <v>33</v>
      </c>
      <c r="D118" s="1">
        <v>10</v>
      </c>
      <c r="E118" s="154" t="s">
        <v>133</v>
      </c>
      <c r="F118" s="958"/>
      <c r="G118" s="8" t="str">
        <f>IF(AND(D118&lt;&gt;"",F118&lt;&gt;""),ROUND($D118*F118,2),"-")</f>
        <v>-</v>
      </c>
    </row>
    <row r="119" spans="1:7" s="36" customFormat="1" outlineLevel="1">
      <c r="A119" s="7"/>
      <c r="B119" s="34"/>
      <c r="C119" s="47"/>
      <c r="D119" s="1"/>
      <c r="E119" s="1"/>
      <c r="F119" s="958"/>
      <c r="G119" s="8"/>
    </row>
    <row r="120" spans="1:7" ht="17.25" thickBot="1">
      <c r="A120" s="29" t="s">
        <v>43</v>
      </c>
      <c r="B120" s="30" t="str">
        <f>B111</f>
        <v>OSTALI RADOVI</v>
      </c>
      <c r="C120" s="31" t="s">
        <v>34</v>
      </c>
      <c r="D120" s="32"/>
      <c r="E120" s="32"/>
      <c r="F120" s="961"/>
      <c r="G120" s="37">
        <f>SUM(G111:G119)</f>
        <v>0</v>
      </c>
    </row>
    <row r="121" spans="1:7" outlineLevel="1">
      <c r="B121" s="28"/>
      <c r="C121" s="51"/>
      <c r="D121" s="39"/>
      <c r="E121" s="39"/>
      <c r="F121" s="965"/>
      <c r="G121" s="41"/>
    </row>
    <row r="122" spans="1:7" outlineLevel="1">
      <c r="A122" s="7"/>
      <c r="B122" s="4"/>
      <c r="C122" s="5"/>
      <c r="D122" s="3"/>
      <c r="E122" s="3"/>
      <c r="F122" s="958"/>
      <c r="G122" s="35"/>
    </row>
    <row r="123" spans="1:7" outlineLevel="1">
      <c r="A123" s="27" t="s">
        <v>103</v>
      </c>
      <c r="B123" s="28" t="s">
        <v>25</v>
      </c>
      <c r="C123" s="5"/>
      <c r="D123" s="3"/>
      <c r="E123" s="3"/>
      <c r="F123" s="958"/>
      <c r="G123" s="35"/>
    </row>
    <row r="124" spans="1:7" outlineLevel="1">
      <c r="A124" s="7"/>
      <c r="B124" s="4"/>
      <c r="C124" s="5"/>
      <c r="D124" s="3"/>
      <c r="E124" s="3"/>
      <c r="F124" s="958"/>
      <c r="G124" s="35"/>
    </row>
    <row r="125" spans="1:7" ht="207.75" customHeight="1" outlineLevel="1">
      <c r="A125" s="7" t="s">
        <v>104</v>
      </c>
      <c r="B125" s="34" t="s">
        <v>687</v>
      </c>
      <c r="C125" s="5"/>
      <c r="D125" s="1"/>
      <c r="E125" s="1"/>
      <c r="F125" s="958"/>
      <c r="G125" s="8"/>
    </row>
    <row r="126" spans="1:7" s="36" customFormat="1" outlineLevel="1">
      <c r="A126" s="7"/>
      <c r="B126" s="34"/>
      <c r="C126" s="47" t="s">
        <v>33</v>
      </c>
      <c r="D126" s="1">
        <v>1</v>
      </c>
      <c r="E126" s="154" t="s">
        <v>133</v>
      </c>
      <c r="F126" s="958"/>
      <c r="G126" s="8" t="str">
        <f>IF(AND(D126&lt;&gt;"",F126&lt;&gt;""),ROUND($D126*F126,2),"-")</f>
        <v>-</v>
      </c>
    </row>
    <row r="127" spans="1:7" s="36" customFormat="1" outlineLevel="1">
      <c r="A127" s="7"/>
      <c r="B127" s="34"/>
      <c r="C127" s="47"/>
      <c r="D127" s="1"/>
      <c r="E127" s="1"/>
      <c r="F127" s="3"/>
      <c r="G127" s="8"/>
    </row>
    <row r="128" spans="1:7" ht="17.25" thickBot="1">
      <c r="A128" s="29" t="s">
        <v>103</v>
      </c>
      <c r="B128" s="30" t="str">
        <f>B123</f>
        <v>SNIMAK IZVEDENG STANJA</v>
      </c>
      <c r="C128" s="31" t="s">
        <v>34</v>
      </c>
      <c r="D128" s="32"/>
      <c r="E128" s="32"/>
      <c r="F128" s="33"/>
      <c r="G128" s="37">
        <f>SUM(G125:G127)</f>
        <v>0</v>
      </c>
    </row>
    <row r="129" spans="1:7">
      <c r="B129" s="28"/>
      <c r="C129" s="51"/>
      <c r="D129" s="39"/>
      <c r="E129" s="39"/>
      <c r="F129" s="40"/>
      <c r="G129" s="41"/>
    </row>
    <row r="130" spans="1:7">
      <c r="B130" s="28"/>
      <c r="C130" s="51"/>
      <c r="D130" s="39"/>
      <c r="E130" s="39"/>
      <c r="F130" s="40"/>
      <c r="G130" s="41"/>
    </row>
    <row r="131" spans="1:7">
      <c r="B131" s="28"/>
      <c r="C131" s="51"/>
      <c r="D131" s="39"/>
      <c r="E131" s="39"/>
      <c r="F131" s="40"/>
      <c r="G131" s="41"/>
    </row>
    <row r="132" spans="1:7">
      <c r="B132" s="28"/>
      <c r="C132" s="51"/>
      <c r="D132" s="39"/>
      <c r="E132" s="39"/>
      <c r="F132" s="40"/>
      <c r="G132" s="41"/>
    </row>
    <row r="133" spans="1:7">
      <c r="B133" s="28"/>
      <c r="C133" s="51"/>
      <c r="D133" s="39"/>
      <c r="E133" s="39"/>
      <c r="F133" s="40"/>
      <c r="G133" s="41"/>
    </row>
    <row r="134" spans="1:7">
      <c r="B134" s="28"/>
      <c r="C134" s="51"/>
      <c r="D134" s="39"/>
      <c r="E134" s="39"/>
      <c r="F134" s="40"/>
      <c r="G134" s="41"/>
    </row>
    <row r="135" spans="1:7">
      <c r="B135" s="23" t="s">
        <v>40</v>
      </c>
      <c r="C135" s="51"/>
      <c r="D135" s="39"/>
      <c r="E135" s="39"/>
      <c r="F135" s="40"/>
      <c r="G135" s="41"/>
    </row>
    <row r="136" spans="1:7">
      <c r="B136" s="28"/>
      <c r="C136" s="51"/>
      <c r="D136" s="39"/>
      <c r="E136" s="39"/>
      <c r="F136" s="40"/>
      <c r="G136" s="41"/>
    </row>
    <row r="137" spans="1:7">
      <c r="A137" s="7"/>
      <c r="B137" s="23" t="s">
        <v>26</v>
      </c>
      <c r="C137" s="5"/>
      <c r="D137" s="3"/>
      <c r="E137" s="3"/>
      <c r="F137" s="3"/>
      <c r="G137" s="35"/>
    </row>
    <row r="138" spans="1:7">
      <c r="A138" s="7"/>
      <c r="B138" s="4"/>
      <c r="C138" s="5"/>
      <c r="D138" s="3"/>
      <c r="E138" s="3"/>
      <c r="F138" s="3"/>
      <c r="G138" s="8"/>
    </row>
    <row r="139" spans="1:7">
      <c r="A139" s="53">
        <v>1</v>
      </c>
      <c r="B139" s="136" t="s">
        <v>36</v>
      </c>
      <c r="C139" s="137"/>
      <c r="D139" s="138"/>
      <c r="E139" s="138"/>
      <c r="F139" s="139"/>
      <c r="G139" s="54">
        <f>G25</f>
        <v>0</v>
      </c>
    </row>
    <row r="140" spans="1:7">
      <c r="A140" s="53">
        <v>2</v>
      </c>
      <c r="B140" s="136" t="s">
        <v>23</v>
      </c>
      <c r="C140" s="137"/>
      <c r="D140" s="138"/>
      <c r="E140" s="138"/>
      <c r="F140" s="139"/>
      <c r="G140" s="54">
        <f>G81</f>
        <v>0</v>
      </c>
    </row>
    <row r="141" spans="1:7">
      <c r="A141" s="53" t="s">
        <v>61</v>
      </c>
      <c r="B141" s="136" t="s">
        <v>4</v>
      </c>
      <c r="C141" s="137"/>
      <c r="D141" s="138"/>
      <c r="E141" s="138"/>
      <c r="F141" s="139"/>
      <c r="G141" s="54">
        <f>G110</f>
        <v>0</v>
      </c>
    </row>
    <row r="142" spans="1:7">
      <c r="A142" s="53" t="s">
        <v>60</v>
      </c>
      <c r="B142" s="136" t="s">
        <v>105</v>
      </c>
      <c r="C142" s="137"/>
      <c r="D142" s="138"/>
      <c r="E142" s="138"/>
      <c r="F142" s="139"/>
      <c r="G142" s="54">
        <f>G120</f>
        <v>0</v>
      </c>
    </row>
    <row r="143" spans="1:7">
      <c r="A143" s="53" t="s">
        <v>96</v>
      </c>
      <c r="B143" s="136" t="s">
        <v>8</v>
      </c>
      <c r="C143" s="137"/>
      <c r="D143" s="138"/>
      <c r="E143" s="138"/>
      <c r="F143" s="139"/>
      <c r="G143" s="54">
        <f>G128</f>
        <v>0</v>
      </c>
    </row>
    <row r="144" spans="1:7" ht="17.25" thickBot="1">
      <c r="A144" s="7"/>
      <c r="B144" s="4"/>
      <c r="C144" s="81"/>
      <c r="D144" s="52"/>
      <c r="E144" s="52"/>
      <c r="F144" s="21"/>
      <c r="G144" s="82"/>
    </row>
    <row r="145" spans="1:7" ht="17.25" thickBot="1">
      <c r="A145" s="55" t="s">
        <v>20</v>
      </c>
      <c r="B145" s="56" t="s">
        <v>118</v>
      </c>
      <c r="C145" s="57"/>
      <c r="D145" s="75"/>
      <c r="E145" s="75"/>
      <c r="F145" s="58"/>
      <c r="G145" s="83">
        <f>SUM(G139:G143)</f>
        <v>0</v>
      </c>
    </row>
    <row r="147" spans="1:7" ht="18">
      <c r="D147" s="78"/>
      <c r="E147" s="78"/>
      <c r="F147" s="78"/>
      <c r="G147" s="79"/>
    </row>
    <row r="148" spans="1:7" ht="18">
      <c r="D148" s="78"/>
      <c r="E148" s="78"/>
      <c r="F148" s="78"/>
      <c r="G148" s="79"/>
    </row>
  </sheetData>
  <sheetProtection algorithmName="SHA-512" hashValue="dEiKEisWeat48y9ROmDqXzog+3h9fh5CD+6r+jyP7j4Nmo0tDgQR7XNfBmoCciNcvVqf3E4j7drvGY5sFksOjQ==" saltValue="Lwv1sxkX+A1S2xmuGzWuAA==" spinCount="100000" sheet="1" objects="1" scenarios="1"/>
  <mergeCells count="1">
    <mergeCell ref="A1:G1"/>
  </mergeCells>
  <phoneticPr fontId="0" type="noConversion"/>
  <pageMargins left="1.2204724409448819" right="0.74803149606299213" top="0.98425196850393704" bottom="0.98425196850393704" header="0.51181102362204722" footer="0.51181102362204722"/>
  <pageSetup paperSize="9" scale="70" orientation="portrait" r:id="rId1"/>
  <headerFooter alignWithMargins="0">
    <oddHeader xml:space="preserve">&amp;R&amp;8
</oddHeader>
  </headerFooter>
  <rowBreaks count="3" manualBreakCount="3">
    <brk id="26" max="6" man="1"/>
    <brk id="82" max="16383" man="1"/>
    <brk id="1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G55"/>
  <sheetViews>
    <sheetView topLeftCell="A5" zoomScaleNormal="100" zoomScaleSheetLayoutView="80" workbookViewId="0">
      <selection activeCell="R16" sqref="R16"/>
    </sheetView>
  </sheetViews>
  <sheetFormatPr defaultColWidth="9.140625" defaultRowHeight="16.5"/>
  <cols>
    <col min="1" max="1" width="8.85546875" style="27" customWidth="1"/>
    <col min="2" max="2" width="54.28515625" style="34" customWidth="1"/>
    <col min="3" max="3" width="9.7109375" style="24" customWidth="1"/>
    <col min="4" max="4" width="11.7109375" style="25" customWidth="1"/>
    <col min="5" max="5" width="3.28515625" style="25" customWidth="1"/>
    <col min="6" max="6" width="13.7109375" style="25" customWidth="1"/>
    <col min="7" max="7" width="20.7109375" style="26" customWidth="1"/>
    <col min="8" max="8" width="9.42578125" style="21" bestFit="1" customWidth="1"/>
    <col min="9" max="16384" width="9.140625" style="21"/>
  </cols>
  <sheetData>
    <row r="1" spans="1:7" ht="19.5" customHeight="1" thickBot="1">
      <c r="A1" s="1033" t="s">
        <v>890</v>
      </c>
      <c r="B1" s="1034"/>
      <c r="C1" s="1034"/>
      <c r="D1" s="1034"/>
      <c r="E1" s="1034"/>
      <c r="F1" s="1034"/>
      <c r="G1" s="1035"/>
    </row>
    <row r="2" spans="1:7" s="15" customFormat="1" ht="33.75" thickBot="1">
      <c r="A2" s="9" t="s">
        <v>28</v>
      </c>
      <c r="B2" s="10" t="s">
        <v>29</v>
      </c>
      <c r="C2" s="11" t="s">
        <v>30</v>
      </c>
      <c r="D2" s="12" t="s">
        <v>27</v>
      </c>
      <c r="E2" s="12"/>
      <c r="F2" s="13" t="s">
        <v>31</v>
      </c>
      <c r="G2" s="14" t="s">
        <v>32</v>
      </c>
    </row>
    <row r="3" spans="1:7" ht="18.75" thickTop="1">
      <c r="D3" s="80"/>
      <c r="E3" s="80"/>
      <c r="F3" s="78"/>
      <c r="G3" s="79"/>
    </row>
    <row r="4" spans="1:7">
      <c r="A4" s="27" t="s">
        <v>101</v>
      </c>
      <c r="B4" s="23" t="s">
        <v>80</v>
      </c>
    </row>
    <row r="7" spans="1:7">
      <c r="A7" s="27" t="s">
        <v>98</v>
      </c>
      <c r="B7" s="897" t="s">
        <v>81</v>
      </c>
    </row>
    <row r="8" spans="1:7">
      <c r="B8" s="897"/>
    </row>
    <row r="9" spans="1:7">
      <c r="A9" s="91"/>
      <c r="B9" s="92"/>
      <c r="C9" s="92"/>
      <c r="D9" s="93"/>
      <c r="E9" s="93"/>
      <c r="F9" s="94"/>
      <c r="G9" s="95"/>
    </row>
    <row r="10" spans="1:7" ht="91.5" customHeight="1">
      <c r="A10" s="25"/>
      <c r="B10" s="898" t="s">
        <v>859</v>
      </c>
    </row>
    <row r="12" spans="1:7" ht="85.5">
      <c r="A12" s="104" t="s">
        <v>689</v>
      </c>
      <c r="B12" s="899" t="s">
        <v>860</v>
      </c>
      <c r="C12" s="105"/>
      <c r="D12" s="106"/>
      <c r="E12" s="106"/>
      <c r="F12" s="106"/>
      <c r="G12" s="122"/>
    </row>
    <row r="13" spans="1:7" ht="15" customHeight="1">
      <c r="B13" s="34" t="s">
        <v>119</v>
      </c>
      <c r="C13" s="24" t="s">
        <v>33</v>
      </c>
      <c r="D13" s="100">
        <v>1</v>
      </c>
      <c r="E13" s="154" t="s">
        <v>133</v>
      </c>
      <c r="F13" s="966"/>
      <c r="G13" s="65" t="str">
        <f>IF(AND(D13&lt;&gt;"",F13&lt;&gt;""),ROUND($D13*F13,2),"-")</f>
        <v>-</v>
      </c>
    </row>
    <row r="14" spans="1:7">
      <c r="B14" s="34" t="s">
        <v>120</v>
      </c>
      <c r="C14" s="24" t="s">
        <v>33</v>
      </c>
      <c r="D14" s="100">
        <v>1</v>
      </c>
      <c r="E14" s="154" t="s">
        <v>133</v>
      </c>
      <c r="F14" s="966"/>
      <c r="G14" s="65" t="str">
        <f>IF(AND(D14&lt;&gt;"",F14&lt;&gt;""),ROUND($D14*F14,2),"-")</f>
        <v>-</v>
      </c>
    </row>
    <row r="15" spans="1:7">
      <c r="D15" s="100"/>
      <c r="E15" s="100"/>
      <c r="F15" s="966"/>
      <c r="G15" s="124"/>
    </row>
    <row r="16" spans="1:7" ht="71.25">
      <c r="A16" s="104" t="s">
        <v>703</v>
      </c>
      <c r="B16" s="899" t="s">
        <v>861</v>
      </c>
      <c r="C16" s="105"/>
      <c r="D16" s="106"/>
      <c r="E16" s="106"/>
      <c r="F16" s="967"/>
      <c r="G16" s="122"/>
    </row>
    <row r="17" spans="1:7">
      <c r="B17" s="34" t="s">
        <v>121</v>
      </c>
      <c r="C17" s="24" t="s">
        <v>33</v>
      </c>
      <c r="D17" s="100">
        <v>1</v>
      </c>
      <c r="E17" s="154" t="s">
        <v>133</v>
      </c>
      <c r="F17" s="966"/>
      <c r="G17" s="65" t="str">
        <f>IF(AND(D17&lt;&gt;"",F17&lt;&gt;""),ROUND($D17*F17,2),"-")</f>
        <v>-</v>
      </c>
    </row>
    <row r="18" spans="1:7">
      <c r="F18" s="960"/>
      <c r="G18" s="101"/>
    </row>
    <row r="19" spans="1:7">
      <c r="F19" s="960"/>
      <c r="G19" s="99"/>
    </row>
    <row r="20" spans="1:7">
      <c r="F20" s="960"/>
      <c r="G20" s="99"/>
    </row>
    <row r="21" spans="1:7" ht="16.5" customHeight="1">
      <c r="F21" s="960"/>
      <c r="G21" s="99"/>
    </row>
    <row r="22" spans="1:7" ht="71.25">
      <c r="A22" s="104" t="s">
        <v>690</v>
      </c>
      <c r="B22" s="899" t="s">
        <v>863</v>
      </c>
      <c r="C22" s="105"/>
      <c r="D22" s="106"/>
      <c r="E22" s="106"/>
      <c r="F22" s="967"/>
      <c r="G22" s="121"/>
    </row>
    <row r="23" spans="1:7">
      <c r="B23" s="34" t="s">
        <v>870</v>
      </c>
      <c r="C23" s="24" t="s">
        <v>83</v>
      </c>
      <c r="D23" s="25">
        <v>12</v>
      </c>
      <c r="E23" s="154" t="s">
        <v>133</v>
      </c>
      <c r="F23" s="960"/>
      <c r="G23" s="26" t="str">
        <f>IF(AND(D23&lt;&gt;"",F23&lt;&gt;""),ROUND($D23*F23,2),"-")</f>
        <v>-</v>
      </c>
    </row>
    <row r="24" spans="1:7">
      <c r="A24" s="96"/>
      <c r="B24" s="150"/>
      <c r="C24" s="97"/>
      <c r="D24" s="98"/>
      <c r="E24" s="98"/>
      <c r="F24" s="968"/>
      <c r="G24" s="151"/>
    </row>
    <row r="25" spans="1:7" ht="42" customHeight="1">
      <c r="A25" s="27" t="s">
        <v>691</v>
      </c>
      <c r="B25" s="898" t="s">
        <v>84</v>
      </c>
      <c r="F25" s="960"/>
    </row>
    <row r="26" spans="1:7">
      <c r="B26" s="34" t="s">
        <v>85</v>
      </c>
      <c r="C26" s="24" t="s">
        <v>33</v>
      </c>
      <c r="D26" s="25">
        <v>3</v>
      </c>
      <c r="E26" s="154" t="s">
        <v>133</v>
      </c>
      <c r="F26" s="960"/>
      <c r="G26" s="102" t="str">
        <f>IF(AND(D26&lt;&gt;"",F26&lt;&gt;""),ROUND($D26*F26,2),"-")</f>
        <v>-</v>
      </c>
    </row>
    <row r="27" spans="1:7">
      <c r="A27" s="96"/>
      <c r="B27" s="900"/>
      <c r="C27" s="97"/>
      <c r="D27" s="98"/>
      <c r="E27" s="98"/>
      <c r="F27" s="968"/>
      <c r="G27" s="103"/>
    </row>
    <row r="28" spans="1:7" ht="17.25" thickBot="1">
      <c r="F28" s="960"/>
      <c r="G28" s="99"/>
    </row>
    <row r="29" spans="1:7" ht="17.25" thickBot="1">
      <c r="A29" s="55"/>
      <c r="B29" s="118" t="s">
        <v>86</v>
      </c>
      <c r="C29" s="115"/>
      <c r="D29" s="116"/>
      <c r="E29" s="116"/>
      <c r="F29" s="969"/>
      <c r="G29" s="119">
        <f>SUM(G10:G28)</f>
        <v>0</v>
      </c>
    </row>
    <row r="30" spans="1:7">
      <c r="F30" s="960"/>
      <c r="G30" s="99"/>
    </row>
    <row r="31" spans="1:7">
      <c r="A31" s="27" t="s">
        <v>99</v>
      </c>
      <c r="B31" s="23" t="s">
        <v>87</v>
      </c>
      <c r="F31" s="960"/>
    </row>
    <row r="32" spans="1:7" ht="18">
      <c r="B32" s="901"/>
      <c r="F32" s="960"/>
    </row>
    <row r="33" spans="1:7" ht="99.75">
      <c r="A33" s="104"/>
      <c r="B33" s="898" t="s">
        <v>862</v>
      </c>
      <c r="C33" s="105"/>
      <c r="D33" s="106"/>
      <c r="E33" s="106"/>
      <c r="F33" s="967"/>
      <c r="G33" s="121"/>
    </row>
    <row r="34" spans="1:7">
      <c r="A34" s="123" t="s">
        <v>692</v>
      </c>
      <c r="B34" s="902" t="s">
        <v>715</v>
      </c>
      <c r="C34" s="24" t="s">
        <v>83</v>
      </c>
      <c r="D34" s="25">
        <v>32</v>
      </c>
      <c r="E34" s="154" t="s">
        <v>133</v>
      </c>
      <c r="F34" s="960"/>
      <c r="G34" s="26" t="str">
        <f>IF(AND(D34&lt;&gt;"",F34&lt;&gt;""),ROUND($D34*F34,2),"-")</f>
        <v>-</v>
      </c>
    </row>
    <row r="35" spans="1:7">
      <c r="A35" s="123" t="s">
        <v>693</v>
      </c>
      <c r="B35" s="902" t="s">
        <v>716</v>
      </c>
      <c r="C35" s="24" t="s">
        <v>83</v>
      </c>
      <c r="D35" s="25">
        <v>234</v>
      </c>
      <c r="E35" s="154" t="s">
        <v>133</v>
      </c>
      <c r="F35" s="960"/>
      <c r="G35" s="26" t="str">
        <f>IF(AND(D35&lt;&gt;"",F35&lt;&gt;""),ROUND($D35*F35,2),"-")</f>
        <v>-</v>
      </c>
    </row>
    <row r="36" spans="1:7" ht="25.5" customHeight="1">
      <c r="A36" s="123" t="s">
        <v>694</v>
      </c>
      <c r="B36" s="902" t="s">
        <v>123</v>
      </c>
      <c r="C36" s="24" t="s">
        <v>82</v>
      </c>
      <c r="D36" s="25">
        <v>11.5</v>
      </c>
      <c r="E36" s="154" t="s">
        <v>133</v>
      </c>
      <c r="F36" s="960"/>
      <c r="G36" s="26" t="str">
        <f>IF(AND(D36&lt;&gt;"",F36&lt;&gt;""),ROUND($D36*F36,2),"-")</f>
        <v>-</v>
      </c>
    </row>
    <row r="37" spans="1:7">
      <c r="A37" s="123" t="s">
        <v>695</v>
      </c>
      <c r="B37" s="902" t="s">
        <v>122</v>
      </c>
      <c r="C37" s="24" t="s">
        <v>82</v>
      </c>
      <c r="D37" s="25">
        <v>20</v>
      </c>
      <c r="E37" s="154" t="s">
        <v>133</v>
      </c>
      <c r="F37" s="960"/>
      <c r="G37" s="26" t="str">
        <f>IF(AND(D37&lt;&gt;"",F37&lt;&gt;""),ROUND($D37*F37,2),"-")</f>
        <v>-</v>
      </c>
    </row>
    <row r="38" spans="1:7">
      <c r="A38" s="123" t="s">
        <v>696</v>
      </c>
      <c r="B38" s="902" t="s">
        <v>124</v>
      </c>
      <c r="C38" s="24" t="s">
        <v>82</v>
      </c>
      <c r="D38" s="25">
        <v>202</v>
      </c>
      <c r="E38" s="154" t="s">
        <v>133</v>
      </c>
      <c r="F38" s="960"/>
      <c r="G38" s="26" t="str">
        <f>IF(AND(D38&lt;&gt;"",F38&lt;&gt;""),ROUND($D38*F38,2),"-")</f>
        <v>-</v>
      </c>
    </row>
    <row r="39" spans="1:7" ht="18.75" thickBot="1">
      <c r="B39" s="903"/>
    </row>
    <row r="40" spans="1:7" ht="17.25" thickBot="1">
      <c r="A40" s="55"/>
      <c r="B40" s="114" t="s">
        <v>87</v>
      </c>
      <c r="C40" s="115"/>
      <c r="D40" s="116"/>
      <c r="E40" s="116"/>
      <c r="F40" s="116"/>
      <c r="G40" s="117">
        <f>SUM(G34:G39)</f>
        <v>0</v>
      </c>
    </row>
    <row r="41" spans="1:7">
      <c r="B41" s="107"/>
      <c r="G41" s="101"/>
    </row>
    <row r="42" spans="1:7">
      <c r="B42" s="107"/>
      <c r="G42" s="101"/>
    </row>
    <row r="43" spans="1:7">
      <c r="B43" s="107"/>
      <c r="G43" s="101"/>
    </row>
    <row r="44" spans="1:7">
      <c r="B44" s="107"/>
      <c r="G44" s="101"/>
    </row>
    <row r="46" spans="1:7">
      <c r="A46" s="27" t="s">
        <v>101</v>
      </c>
      <c r="B46" s="23" t="s">
        <v>80</v>
      </c>
      <c r="C46" s="51"/>
      <c r="D46" s="39"/>
      <c r="E46" s="39"/>
      <c r="F46" s="40"/>
      <c r="G46" s="41"/>
    </row>
    <row r="47" spans="1:7">
      <c r="B47" s="28"/>
      <c r="C47" s="51"/>
      <c r="D47" s="39"/>
      <c r="E47" s="39"/>
      <c r="F47" s="40"/>
      <c r="G47" s="41"/>
    </row>
    <row r="48" spans="1:7">
      <c r="A48" s="7"/>
      <c r="B48" s="23" t="s">
        <v>26</v>
      </c>
      <c r="C48" s="5"/>
      <c r="D48" s="3"/>
      <c r="E48" s="3"/>
      <c r="F48" s="3"/>
      <c r="G48" s="35"/>
    </row>
    <row r="49" spans="1:7" ht="17.25" thickBot="1">
      <c r="A49" s="7"/>
      <c r="B49" s="4"/>
      <c r="C49" s="5"/>
      <c r="D49" s="3"/>
      <c r="E49" s="3"/>
      <c r="F49" s="3"/>
      <c r="G49" s="8"/>
    </row>
    <row r="50" spans="1:7">
      <c r="A50" s="147" t="s">
        <v>98</v>
      </c>
      <c r="B50" s="904" t="s">
        <v>88</v>
      </c>
      <c r="C50" s="141"/>
      <c r="D50" s="142"/>
      <c r="E50" s="142"/>
      <c r="F50" s="142"/>
      <c r="G50" s="143">
        <f>G29</f>
        <v>0</v>
      </c>
    </row>
    <row r="51" spans="1:7" s="125" customFormat="1">
      <c r="A51" s="148" t="s">
        <v>116</v>
      </c>
      <c r="B51" s="149" t="s">
        <v>87</v>
      </c>
      <c r="C51" s="144"/>
      <c r="D51" s="145"/>
      <c r="E51" s="145"/>
      <c r="F51" s="145"/>
      <c r="G51" s="146">
        <f>G40</f>
        <v>0</v>
      </c>
    </row>
    <row r="52" spans="1:7" s="125" customFormat="1" ht="17.25" thickBot="1">
      <c r="A52" s="27"/>
      <c r="B52" s="23"/>
      <c r="C52" s="5"/>
      <c r="D52" s="3"/>
      <c r="E52" s="3"/>
      <c r="F52" s="3"/>
      <c r="G52" s="3"/>
    </row>
    <row r="53" spans="1:7" ht="17.25" thickBot="1">
      <c r="A53" s="110" t="s">
        <v>63</v>
      </c>
      <c r="B53" s="56" t="s">
        <v>117</v>
      </c>
      <c r="C53" s="111"/>
      <c r="D53" s="112"/>
      <c r="E53" s="112"/>
      <c r="F53" s="113"/>
      <c r="G53" s="83">
        <f>SUM(G50:G52)</f>
        <v>0</v>
      </c>
    </row>
    <row r="54" spans="1:7">
      <c r="A54" s="7"/>
      <c r="B54" s="4"/>
      <c r="C54" s="81"/>
      <c r="D54" s="52"/>
      <c r="E54" s="52"/>
      <c r="F54" s="21"/>
      <c r="G54" s="82"/>
    </row>
    <row r="55" spans="1:7">
      <c r="F55" s="21"/>
      <c r="G55" s="82"/>
    </row>
  </sheetData>
  <sheetProtection algorithmName="SHA-512" hashValue="6B2J4JwSU0U2RrtOJRTKheoupbWmq8onvStuY15M48pT8Iq2qkhFNtykykVZfuL44+vkJG/1KFAYuKvhftTMMQ==" saltValue="SW1c8r9C7ST+j0urkR6SsQ==" spinCount="100000" sheet="1" objects="1" scenarios="1"/>
  <mergeCells count="1">
    <mergeCell ref="A1:G1"/>
  </mergeCells>
  <phoneticPr fontId="0" type="noConversion"/>
  <pageMargins left="1.2204724409448819" right="0.74803149606299213" top="0.98425196850393704" bottom="0.98425196850393704" header="0.51181102362204722" footer="0.51181102362204722"/>
  <pageSetup paperSize="9" scale="65" orientation="portrait" r:id="rId1"/>
  <headerFooter alignWithMargins="0">
    <oddHeader xml:space="preserve">&amp;R&amp;8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18"/>
  <sheetViews>
    <sheetView topLeftCell="A45" zoomScale="80" zoomScaleNormal="80" zoomScaleSheetLayoutView="80" workbookViewId="0">
      <selection activeCell="Q56" sqref="Q56"/>
    </sheetView>
  </sheetViews>
  <sheetFormatPr defaultColWidth="9.140625" defaultRowHeight="15"/>
  <cols>
    <col min="1" max="1" width="5.7109375" style="455" customWidth="1"/>
    <col min="2" max="2" width="39.28515625" style="456" customWidth="1"/>
    <col min="3" max="3" width="10.5703125" style="451" customWidth="1"/>
    <col min="4" max="4" width="2.5703125" style="457" customWidth="1"/>
    <col min="5" max="5" width="21.42578125" style="458" customWidth="1"/>
    <col min="6" max="6" width="2.7109375" style="457" customWidth="1"/>
    <col min="7" max="7" width="18.28515625" style="459" customWidth="1"/>
    <col min="8" max="16384" width="9.140625" style="500"/>
  </cols>
  <sheetData>
    <row r="1" spans="1:7" ht="19.5" thickBot="1">
      <c r="A1" s="1033" t="s">
        <v>890</v>
      </c>
      <c r="B1" s="1034"/>
      <c r="C1" s="1034"/>
      <c r="D1" s="1034"/>
      <c r="E1" s="1034"/>
      <c r="F1" s="1034"/>
      <c r="G1" s="1035"/>
    </row>
    <row r="2" spans="1:7">
      <c r="A2" s="626"/>
      <c r="B2" s="499"/>
      <c r="C2" s="499"/>
      <c r="D2" s="499"/>
      <c r="E2" s="500"/>
      <c r="F2" s="499"/>
      <c r="G2" s="501"/>
    </row>
    <row r="3" spans="1:7" ht="18.75">
      <c r="A3" s="155" t="s">
        <v>194</v>
      </c>
      <c r="B3" s="155" t="s">
        <v>775</v>
      </c>
      <c r="C3" s="499"/>
      <c r="D3" s="499"/>
      <c r="E3" s="500"/>
      <c r="F3" s="499"/>
      <c r="G3" s="501"/>
    </row>
    <row r="4" spans="1:7" ht="18.75">
      <c r="A4" s="626"/>
      <c r="B4" s="156"/>
      <c r="C4" s="499"/>
      <c r="D4" s="499"/>
      <c r="E4" s="500"/>
      <c r="F4" s="499"/>
      <c r="G4" s="501"/>
    </row>
    <row r="5" spans="1:7" ht="15.75" thickBot="1"/>
    <row r="6" spans="1:7" ht="38.25" thickBot="1">
      <c r="A6" s="449" t="s">
        <v>140</v>
      </c>
      <c r="B6" s="450" t="s">
        <v>141</v>
      </c>
      <c r="D6" s="452"/>
      <c r="E6" s="453"/>
      <c r="F6" s="452"/>
      <c r="G6" s="454"/>
    </row>
    <row r="9" spans="1:7" ht="45">
      <c r="A9" s="460" t="s">
        <v>35</v>
      </c>
      <c r="B9" s="461" t="s">
        <v>142</v>
      </c>
    </row>
    <row r="10" spans="1:7" ht="45">
      <c r="A10" s="460"/>
      <c r="B10" s="461" t="s">
        <v>143</v>
      </c>
    </row>
    <row r="11" spans="1:7" ht="60">
      <c r="A11" s="460"/>
      <c r="B11" s="461" t="s">
        <v>144</v>
      </c>
    </row>
    <row r="12" spans="1:7" ht="30">
      <c r="A12" s="460"/>
      <c r="B12" s="461" t="s">
        <v>145</v>
      </c>
    </row>
    <row r="13" spans="1:7" ht="45">
      <c r="A13" s="460"/>
      <c r="B13" s="461" t="s">
        <v>146</v>
      </c>
    </row>
    <row r="14" spans="1:7" ht="30">
      <c r="A14" s="460"/>
      <c r="B14" s="461" t="s">
        <v>147</v>
      </c>
    </row>
    <row r="15" spans="1:7">
      <c r="A15" s="460"/>
      <c r="B15" s="461"/>
    </row>
    <row r="16" spans="1:7">
      <c r="A16" s="460"/>
      <c r="B16" s="461" t="s">
        <v>148</v>
      </c>
    </row>
    <row r="17" spans="1:7">
      <c r="B17" s="462" t="s">
        <v>83</v>
      </c>
      <c r="C17" s="463">
        <f>342.5+86.26</f>
        <v>428.76</v>
      </c>
      <c r="D17" s="464" t="s">
        <v>100</v>
      </c>
      <c r="E17" s="465"/>
      <c r="F17" s="464" t="s">
        <v>134</v>
      </c>
      <c r="G17" s="466">
        <f>C17*E17</f>
        <v>0</v>
      </c>
    </row>
    <row r="18" spans="1:7">
      <c r="B18" s="461" t="s">
        <v>150</v>
      </c>
    </row>
    <row r="19" spans="1:7">
      <c r="B19" s="462" t="s">
        <v>83</v>
      </c>
      <c r="C19" s="463">
        <f>(3*17)+(1*8)</f>
        <v>59</v>
      </c>
      <c r="D19" s="464" t="s">
        <v>100</v>
      </c>
      <c r="E19" s="465"/>
      <c r="F19" s="464" t="s">
        <v>134</v>
      </c>
      <c r="G19" s="466">
        <f>C19*E19</f>
        <v>0</v>
      </c>
    </row>
    <row r="20" spans="1:7">
      <c r="B20" s="467"/>
      <c r="C20" s="468"/>
      <c r="D20" s="469"/>
      <c r="E20" s="470"/>
      <c r="F20" s="469"/>
      <c r="G20" s="471"/>
    </row>
    <row r="22" spans="1:7" ht="30">
      <c r="A22" s="455" t="s">
        <v>22</v>
      </c>
      <c r="B22" s="472" t="s">
        <v>151</v>
      </c>
      <c r="C22" s="468"/>
      <c r="D22" s="469"/>
      <c r="E22" s="470"/>
      <c r="F22" s="469"/>
      <c r="G22" s="471"/>
    </row>
    <row r="23" spans="1:7" ht="60">
      <c r="B23" s="461" t="s">
        <v>152</v>
      </c>
      <c r="C23" s="468"/>
      <c r="D23" s="469"/>
      <c r="E23" s="470"/>
      <c r="F23" s="469"/>
      <c r="G23" s="471"/>
    </row>
    <row r="24" spans="1:7" ht="45">
      <c r="B24" s="461" t="s">
        <v>720</v>
      </c>
      <c r="C24" s="468"/>
      <c r="D24" s="469"/>
      <c r="E24" s="470"/>
      <c r="F24" s="469"/>
      <c r="G24" s="471"/>
    </row>
    <row r="25" spans="1:7" ht="30">
      <c r="B25" s="461" t="s">
        <v>153</v>
      </c>
      <c r="C25" s="468"/>
      <c r="D25" s="469"/>
      <c r="E25" s="470"/>
      <c r="F25" s="469"/>
      <c r="G25" s="471"/>
    </row>
    <row r="26" spans="1:7" ht="45">
      <c r="B26" s="473" t="s">
        <v>154</v>
      </c>
      <c r="C26" s="468"/>
      <c r="D26" s="469"/>
      <c r="E26" s="470"/>
      <c r="F26" s="469"/>
      <c r="G26" s="471"/>
    </row>
    <row r="27" spans="1:7" ht="45">
      <c r="B27" s="461" t="s">
        <v>155</v>
      </c>
      <c r="C27" s="468"/>
      <c r="D27" s="469"/>
      <c r="E27" s="470"/>
      <c r="F27" s="469"/>
      <c r="G27" s="471"/>
    </row>
    <row r="28" spans="1:7" ht="30">
      <c r="B28" s="473" t="s">
        <v>156</v>
      </c>
      <c r="C28" s="468"/>
      <c r="D28" s="469"/>
      <c r="E28" s="470"/>
      <c r="F28" s="469"/>
      <c r="G28" s="471"/>
    </row>
    <row r="29" spans="1:7" ht="45">
      <c r="B29" s="473" t="s">
        <v>157</v>
      </c>
      <c r="C29" s="468"/>
      <c r="D29" s="469"/>
      <c r="E29" s="470"/>
      <c r="F29" s="469"/>
      <c r="G29" s="471"/>
    </row>
    <row r="30" spans="1:7" ht="75">
      <c r="B30" s="473" t="s">
        <v>158</v>
      </c>
      <c r="C30" s="468"/>
      <c r="D30" s="469"/>
      <c r="E30" s="470"/>
      <c r="F30" s="469"/>
      <c r="G30" s="471"/>
    </row>
    <row r="31" spans="1:7" ht="60">
      <c r="B31" s="473" t="s">
        <v>159</v>
      </c>
      <c r="C31" s="468"/>
      <c r="D31" s="469"/>
      <c r="E31" s="470"/>
      <c r="F31" s="469"/>
      <c r="G31" s="471"/>
    </row>
    <row r="32" spans="1:7" ht="60">
      <c r="B32" s="473" t="s">
        <v>160</v>
      </c>
      <c r="C32" s="468"/>
      <c r="D32" s="469"/>
      <c r="E32" s="470"/>
      <c r="F32" s="469"/>
      <c r="G32" s="471"/>
    </row>
    <row r="33" spans="1:7" ht="30">
      <c r="B33" s="473" t="s">
        <v>161</v>
      </c>
      <c r="C33" s="468"/>
      <c r="D33" s="469"/>
      <c r="E33" s="470"/>
      <c r="F33" s="469"/>
      <c r="G33" s="471"/>
    </row>
    <row r="34" spans="1:7" ht="30">
      <c r="B34" s="473" t="s">
        <v>162</v>
      </c>
      <c r="C34" s="468"/>
      <c r="D34" s="469"/>
      <c r="E34" s="470"/>
      <c r="F34" s="469"/>
      <c r="G34" s="471"/>
    </row>
    <row r="35" spans="1:7" ht="60">
      <c r="B35" s="473" t="s">
        <v>163</v>
      </c>
      <c r="C35" s="468"/>
      <c r="D35" s="469"/>
      <c r="E35" s="470"/>
      <c r="F35" s="469"/>
      <c r="G35" s="471"/>
    </row>
    <row r="36" spans="1:7" ht="30">
      <c r="B36" s="473" t="s">
        <v>164</v>
      </c>
      <c r="C36" s="468"/>
      <c r="D36" s="469"/>
      <c r="E36" s="470"/>
      <c r="F36" s="469"/>
      <c r="G36" s="471"/>
    </row>
    <row r="37" spans="1:7" ht="45">
      <c r="B37" s="473" t="s">
        <v>165</v>
      </c>
      <c r="C37" s="468"/>
      <c r="D37" s="469"/>
      <c r="E37" s="470"/>
      <c r="F37" s="469"/>
      <c r="G37" s="471"/>
    </row>
    <row r="38" spans="1:7" ht="60">
      <c r="B38" s="473" t="s">
        <v>166</v>
      </c>
      <c r="C38" s="468"/>
      <c r="D38" s="469"/>
      <c r="E38" s="470"/>
      <c r="F38" s="469"/>
      <c r="G38" s="471"/>
    </row>
    <row r="39" spans="1:7" ht="30">
      <c r="B39" s="473" t="s">
        <v>167</v>
      </c>
      <c r="C39" s="468"/>
      <c r="D39" s="469"/>
      <c r="E39" s="470"/>
      <c r="F39" s="469"/>
      <c r="G39" s="471"/>
    </row>
    <row r="40" spans="1:7" ht="30">
      <c r="B40" s="461" t="s">
        <v>147</v>
      </c>
      <c r="C40" s="468"/>
      <c r="D40" s="469"/>
      <c r="E40" s="470"/>
      <c r="F40" s="469"/>
      <c r="G40" s="471"/>
    </row>
    <row r="41" spans="1:7">
      <c r="B41" s="461"/>
      <c r="C41" s="468"/>
      <c r="D41" s="469"/>
      <c r="E41" s="470"/>
      <c r="F41" s="469"/>
      <c r="G41" s="471"/>
    </row>
    <row r="42" spans="1:7">
      <c r="B42" s="461" t="s">
        <v>148</v>
      </c>
    </row>
    <row r="43" spans="1:7">
      <c r="B43" s="462" t="s">
        <v>83</v>
      </c>
      <c r="C43" s="463">
        <f>C17</f>
        <v>428.76</v>
      </c>
      <c r="D43" s="464" t="s">
        <v>100</v>
      </c>
      <c r="E43" s="465"/>
      <c r="F43" s="464" t="s">
        <v>134</v>
      </c>
      <c r="G43" s="466">
        <f>C43*E43</f>
        <v>0</v>
      </c>
    </row>
    <row r="44" spans="1:7">
      <c r="B44" s="461" t="s">
        <v>150</v>
      </c>
    </row>
    <row r="45" spans="1:7">
      <c r="B45" s="462" t="s">
        <v>83</v>
      </c>
      <c r="C45" s="463">
        <f>(3*17)+(1*8)</f>
        <v>59</v>
      </c>
      <c r="D45" s="464" t="s">
        <v>100</v>
      </c>
      <c r="E45" s="465"/>
      <c r="F45" s="464" t="s">
        <v>134</v>
      </c>
      <c r="G45" s="466">
        <f>C45*E45</f>
        <v>0</v>
      </c>
    </row>
    <row r="46" spans="1:7">
      <c r="B46" s="461"/>
      <c r="C46" s="468"/>
      <c r="D46" s="469"/>
      <c r="E46" s="470"/>
      <c r="F46" s="469"/>
      <c r="G46" s="471"/>
    </row>
    <row r="47" spans="1:7">
      <c r="B47" s="467"/>
      <c r="C47" s="468"/>
      <c r="D47" s="469"/>
      <c r="E47" s="470"/>
      <c r="F47" s="469"/>
      <c r="G47" s="471"/>
    </row>
    <row r="48" spans="1:7" ht="60">
      <c r="A48" s="455" t="s">
        <v>41</v>
      </c>
      <c r="B48" s="475" t="s">
        <v>179</v>
      </c>
      <c r="D48" s="476"/>
      <c r="F48" s="476"/>
    </row>
    <row r="49" spans="1:7" ht="45">
      <c r="B49" s="475" t="s">
        <v>180</v>
      </c>
      <c r="D49" s="476"/>
      <c r="F49" s="476"/>
    </row>
    <row r="50" spans="1:7" ht="30">
      <c r="A50" s="460"/>
      <c r="B50" s="475" t="s">
        <v>181</v>
      </c>
      <c r="D50" s="476"/>
      <c r="F50" s="476"/>
    </row>
    <row r="51" spans="1:7" ht="45">
      <c r="A51" s="460"/>
      <c r="B51" s="475" t="s">
        <v>182</v>
      </c>
      <c r="C51" s="468"/>
      <c r="D51" s="476"/>
      <c r="F51" s="476"/>
    </row>
    <row r="52" spans="1:7" ht="30">
      <c r="A52" s="460"/>
      <c r="B52" s="475" t="s">
        <v>183</v>
      </c>
    </row>
    <row r="53" spans="1:7">
      <c r="A53" s="460"/>
      <c r="B53" s="475"/>
    </row>
    <row r="54" spans="1:7">
      <c r="A54" s="460"/>
      <c r="B54" s="461" t="s">
        <v>148</v>
      </c>
    </row>
    <row r="55" spans="1:7">
      <c r="A55" s="460"/>
      <c r="B55" s="462" t="s">
        <v>83</v>
      </c>
      <c r="C55" s="463">
        <f>C17</f>
        <v>428.76</v>
      </c>
      <c r="D55" s="464" t="s">
        <v>100</v>
      </c>
      <c r="E55" s="465"/>
      <c r="F55" s="464" t="s">
        <v>134</v>
      </c>
      <c r="G55" s="466">
        <f>C55*E55</f>
        <v>0</v>
      </c>
    </row>
    <row r="56" spans="1:7">
      <c r="A56" s="460"/>
      <c r="B56" s="461" t="s">
        <v>150</v>
      </c>
    </row>
    <row r="57" spans="1:7">
      <c r="A57" s="460"/>
      <c r="B57" s="462" t="s">
        <v>83</v>
      </c>
      <c r="C57" s="463">
        <f>(3*17)+(1*8)</f>
        <v>59</v>
      </c>
      <c r="D57" s="464" t="s">
        <v>100</v>
      </c>
      <c r="E57" s="465"/>
      <c r="F57" s="464" t="s">
        <v>134</v>
      </c>
      <c r="G57" s="466">
        <f>C57*E57</f>
        <v>0</v>
      </c>
    </row>
    <row r="58" spans="1:7">
      <c r="A58" s="460"/>
      <c r="B58" s="475"/>
    </row>
    <row r="59" spans="1:7">
      <c r="A59" s="460"/>
      <c r="B59" s="475"/>
    </row>
    <row r="60" spans="1:7" ht="45">
      <c r="A60" s="455" t="s">
        <v>43</v>
      </c>
      <c r="B60" s="475" t="s">
        <v>184</v>
      </c>
      <c r="D60" s="476"/>
      <c r="F60" s="476"/>
    </row>
    <row r="61" spans="1:7" ht="60">
      <c r="A61" s="460"/>
      <c r="B61" s="475" t="s">
        <v>185</v>
      </c>
      <c r="D61" s="476"/>
      <c r="F61" s="476"/>
    </row>
    <row r="62" spans="1:7" ht="30">
      <c r="A62" s="460"/>
      <c r="B62" s="475" t="s">
        <v>186</v>
      </c>
    </row>
    <row r="63" spans="1:7">
      <c r="A63" s="460"/>
      <c r="B63" s="475"/>
    </row>
    <row r="64" spans="1:7">
      <c r="A64" s="460"/>
      <c r="B64" s="461" t="s">
        <v>148</v>
      </c>
    </row>
    <row r="65" spans="1:7">
      <c r="A65" s="460"/>
      <c r="B65" s="462" t="s">
        <v>83</v>
      </c>
      <c r="C65" s="463">
        <f>C17</f>
        <v>428.76</v>
      </c>
      <c r="D65" s="464" t="s">
        <v>100</v>
      </c>
      <c r="E65" s="465"/>
      <c r="F65" s="464" t="s">
        <v>134</v>
      </c>
      <c r="G65" s="466">
        <f>C65*E65</f>
        <v>0</v>
      </c>
    </row>
    <row r="66" spans="1:7">
      <c r="A66" s="460"/>
      <c r="B66" s="461" t="s">
        <v>150</v>
      </c>
    </row>
    <row r="67" spans="1:7">
      <c r="A67" s="460"/>
      <c r="B67" s="462" t="s">
        <v>83</v>
      </c>
      <c r="C67" s="463">
        <f>(3*17)+(1*8)</f>
        <v>59</v>
      </c>
      <c r="D67" s="464" t="s">
        <v>100</v>
      </c>
      <c r="E67" s="465"/>
      <c r="F67" s="464" t="s">
        <v>134</v>
      </c>
      <c r="G67" s="466">
        <f>C67*E67</f>
        <v>0</v>
      </c>
    </row>
    <row r="68" spans="1:7">
      <c r="A68" s="460"/>
      <c r="B68" s="475"/>
    </row>
    <row r="69" spans="1:7" ht="15.75" thickBot="1">
      <c r="B69" s="478"/>
      <c r="C69" s="479"/>
      <c r="D69" s="480"/>
      <c r="E69" s="481"/>
      <c r="F69" s="480"/>
      <c r="G69" s="482"/>
    </row>
    <row r="71" spans="1:7" ht="36">
      <c r="B71" s="483" t="s">
        <v>141</v>
      </c>
      <c r="C71" s="484" t="s">
        <v>207</v>
      </c>
      <c r="D71" s="485" t="s">
        <v>207</v>
      </c>
      <c r="E71" s="486" t="s">
        <v>208</v>
      </c>
      <c r="F71" s="464" t="s">
        <v>134</v>
      </c>
      <c r="G71" s="466">
        <f>SUM(G8:G68)</f>
        <v>0</v>
      </c>
    </row>
    <row r="74" spans="1:7" ht="15.75" thickBot="1"/>
    <row r="75" spans="1:7" ht="19.5" thickBot="1">
      <c r="A75" s="449" t="s">
        <v>209</v>
      </c>
      <c r="B75" s="450" t="s">
        <v>210</v>
      </c>
    </row>
    <row r="78" spans="1:7" ht="45">
      <c r="A78" s="455" t="s">
        <v>35</v>
      </c>
      <c r="B78" s="475" t="s">
        <v>224</v>
      </c>
    </row>
    <row r="79" spans="1:7" ht="45">
      <c r="A79" s="460"/>
      <c r="B79" s="475" t="s">
        <v>225</v>
      </c>
    </row>
    <row r="80" spans="1:7" ht="90">
      <c r="B80" s="475" t="s">
        <v>226</v>
      </c>
    </row>
    <row r="81" spans="1:7" ht="120">
      <c r="B81" s="475" t="s">
        <v>227</v>
      </c>
    </row>
    <row r="82" spans="1:7" ht="90">
      <c r="B82" s="475" t="s">
        <v>709</v>
      </c>
    </row>
    <row r="83" spans="1:7" ht="90">
      <c r="B83" s="475" t="s">
        <v>228</v>
      </c>
    </row>
    <row r="84" spans="1:7" ht="90">
      <c r="B84" s="475" t="s">
        <v>229</v>
      </c>
    </row>
    <row r="85" spans="1:7" ht="45">
      <c r="B85" s="475" t="s">
        <v>230</v>
      </c>
    </row>
    <row r="86" spans="1:7" ht="32.25">
      <c r="B86" s="475" t="s">
        <v>231</v>
      </c>
    </row>
    <row r="87" spans="1:7">
      <c r="B87" s="475"/>
    </row>
    <row r="88" spans="1:7">
      <c r="B88" s="461" t="s">
        <v>148</v>
      </c>
    </row>
    <row r="89" spans="1:7" ht="17.25">
      <c r="B89" s="462" t="s">
        <v>232</v>
      </c>
      <c r="C89" s="463">
        <f>(793.01+201.84)*1.1</f>
        <v>1094.335</v>
      </c>
      <c r="D89" s="464" t="s">
        <v>100</v>
      </c>
      <c r="E89" s="465"/>
      <c r="F89" s="464" t="s">
        <v>134</v>
      </c>
      <c r="G89" s="466">
        <f>C89*E89</f>
        <v>0</v>
      </c>
    </row>
    <row r="90" spans="1:7">
      <c r="B90" s="467"/>
      <c r="C90" s="468"/>
      <c r="D90" s="469"/>
      <c r="E90" s="470"/>
      <c r="F90" s="469"/>
      <c r="G90" s="471"/>
    </row>
    <row r="91" spans="1:7">
      <c r="B91" s="467"/>
      <c r="C91" s="468"/>
      <c r="D91" s="469"/>
      <c r="E91" s="470"/>
      <c r="F91" s="469"/>
      <c r="G91" s="471"/>
    </row>
    <row r="92" spans="1:7" ht="75">
      <c r="A92" s="455" t="s">
        <v>22</v>
      </c>
      <c r="B92" s="475" t="s">
        <v>233</v>
      </c>
    </row>
    <row r="93" spans="1:7" ht="90">
      <c r="B93" s="475" t="s">
        <v>226</v>
      </c>
    </row>
    <row r="94" spans="1:7" ht="120">
      <c r="B94" s="475" t="s">
        <v>234</v>
      </c>
    </row>
    <row r="95" spans="1:7">
      <c r="B95" s="475"/>
    </row>
    <row r="96" spans="1:7">
      <c r="A96" s="455" t="s">
        <v>24</v>
      </c>
      <c r="B96" s="475" t="s">
        <v>235</v>
      </c>
    </row>
    <row r="97" spans="1:7">
      <c r="B97" s="461" t="s">
        <v>148</v>
      </c>
    </row>
    <row r="98" spans="1:7" ht="17.25">
      <c r="B98" s="462" t="s">
        <v>232</v>
      </c>
      <c r="C98" s="463">
        <f>10*4.5</f>
        <v>45</v>
      </c>
      <c r="D98" s="464" t="s">
        <v>100</v>
      </c>
      <c r="E98" s="465"/>
      <c r="F98" s="464" t="s">
        <v>134</v>
      </c>
      <c r="G98" s="466">
        <f>C98*E98</f>
        <v>0</v>
      </c>
    </row>
    <row r="99" spans="1:7">
      <c r="B99" s="487"/>
      <c r="C99" s="468"/>
      <c r="D99" s="469"/>
      <c r="E99" s="470"/>
      <c r="F99" s="469"/>
      <c r="G99" s="471"/>
    </row>
    <row r="100" spans="1:7" ht="30">
      <c r="A100" s="455" t="s">
        <v>47</v>
      </c>
      <c r="B100" s="475" t="s">
        <v>236</v>
      </c>
      <c r="C100" s="468"/>
      <c r="D100" s="469"/>
      <c r="E100" s="470"/>
      <c r="F100" s="469"/>
      <c r="G100" s="471"/>
    </row>
    <row r="101" spans="1:7">
      <c r="B101" s="461" t="s">
        <v>148</v>
      </c>
    </row>
    <row r="102" spans="1:7" ht="17.25">
      <c r="B102" s="462" t="s">
        <v>232</v>
      </c>
      <c r="C102" s="463">
        <f>(1.45*2.5*8*1)+(1.45*2.5*16*3)+(4*5.5)</f>
        <v>225</v>
      </c>
      <c r="D102" s="464" t="s">
        <v>100</v>
      </c>
      <c r="E102" s="465"/>
      <c r="F102" s="464" t="s">
        <v>134</v>
      </c>
      <c r="G102" s="466">
        <f>C102*E102</f>
        <v>0</v>
      </c>
    </row>
    <row r="103" spans="1:7">
      <c r="B103" s="487"/>
      <c r="C103" s="468"/>
      <c r="D103" s="469"/>
      <c r="E103" s="470"/>
      <c r="F103" s="469"/>
      <c r="G103" s="471"/>
    </row>
    <row r="104" spans="1:7">
      <c r="B104" s="487"/>
      <c r="C104" s="468"/>
      <c r="D104" s="469"/>
      <c r="E104" s="470"/>
      <c r="F104" s="469"/>
      <c r="G104" s="471"/>
    </row>
    <row r="105" spans="1:7">
      <c r="A105" s="455" t="s">
        <v>41</v>
      </c>
      <c r="B105" s="475" t="s">
        <v>239</v>
      </c>
    </row>
    <row r="106" spans="1:7" ht="30">
      <c r="B106" s="475" t="s">
        <v>240</v>
      </c>
    </row>
    <row r="107" spans="1:7" ht="30">
      <c r="B107" s="475" t="s">
        <v>241</v>
      </c>
    </row>
    <row r="108" spans="1:7" ht="60">
      <c r="B108" s="475" t="s">
        <v>242</v>
      </c>
    </row>
    <row r="109" spans="1:7" ht="30">
      <c r="B109" s="475" t="s">
        <v>243</v>
      </c>
    </row>
    <row r="110" spans="1:7">
      <c r="B110" s="475" t="s">
        <v>722</v>
      </c>
    </row>
    <row r="111" spans="1:7" ht="17.25">
      <c r="B111" s="475" t="s">
        <v>245</v>
      </c>
    </row>
    <row r="112" spans="1:7">
      <c r="B112" s="475"/>
    </row>
    <row r="113" spans="1:7">
      <c r="B113" s="461" t="s">
        <v>148</v>
      </c>
    </row>
    <row r="114" spans="1:7" ht="17.25">
      <c r="B114" s="462" t="s">
        <v>217</v>
      </c>
      <c r="C114" s="463">
        <f>0.9*C17</f>
        <v>385.88400000000001</v>
      </c>
      <c r="D114" s="464" t="s">
        <v>100</v>
      </c>
      <c r="E114" s="465"/>
      <c r="F114" s="464" t="s">
        <v>134</v>
      </c>
      <c r="G114" s="466">
        <f>C114*E114</f>
        <v>0</v>
      </c>
    </row>
    <row r="115" spans="1:7">
      <c r="B115" s="461" t="s">
        <v>150</v>
      </c>
    </row>
    <row r="116" spans="1:7" ht="17.25">
      <c r="B116" s="462" t="s">
        <v>217</v>
      </c>
      <c r="C116" s="463">
        <f>(3*0.9*16)+(1*0.9*8)</f>
        <v>50.400000000000006</v>
      </c>
      <c r="D116" s="464" t="s">
        <v>100</v>
      </c>
      <c r="E116" s="465"/>
      <c r="F116" s="464" t="s">
        <v>134</v>
      </c>
      <c r="G116" s="466">
        <f>C116*E116</f>
        <v>0</v>
      </c>
    </row>
    <row r="117" spans="1:7">
      <c r="B117" s="467"/>
      <c r="C117" s="468"/>
      <c r="D117" s="469"/>
      <c r="E117" s="470"/>
      <c r="F117" s="469"/>
      <c r="G117" s="471"/>
    </row>
    <row r="118" spans="1:7">
      <c r="B118" s="467"/>
      <c r="C118" s="468"/>
      <c r="D118" s="469"/>
      <c r="E118" s="470"/>
      <c r="F118" s="469"/>
      <c r="G118" s="471"/>
    </row>
    <row r="119" spans="1:7" ht="60">
      <c r="A119" s="455" t="s">
        <v>43</v>
      </c>
      <c r="B119" s="475" t="s">
        <v>246</v>
      </c>
    </row>
    <row r="120" spans="1:7" ht="30">
      <c r="A120" s="488" t="s">
        <v>207</v>
      </c>
      <c r="B120" s="475" t="s">
        <v>247</v>
      </c>
    </row>
    <row r="121" spans="1:7" ht="75">
      <c r="A121" s="488"/>
      <c r="B121" s="475" t="s">
        <v>248</v>
      </c>
    </row>
    <row r="122" spans="1:7" ht="45">
      <c r="A122" s="488"/>
      <c r="B122" s="475" t="s">
        <v>249</v>
      </c>
    </row>
    <row r="123" spans="1:7" ht="90">
      <c r="A123" s="488"/>
      <c r="B123" s="475" t="s">
        <v>250</v>
      </c>
    </row>
    <row r="124" spans="1:7" ht="47.25">
      <c r="B124" s="475" t="s">
        <v>251</v>
      </c>
    </row>
    <row r="125" spans="1:7">
      <c r="B125" s="475"/>
    </row>
    <row r="126" spans="1:7">
      <c r="A126" s="455" t="s">
        <v>44</v>
      </c>
      <c r="B126" s="475" t="s">
        <v>252</v>
      </c>
    </row>
    <row r="127" spans="1:7">
      <c r="B127" s="461" t="s">
        <v>148</v>
      </c>
    </row>
    <row r="128" spans="1:7" ht="17.25">
      <c r="B128" s="462" t="s">
        <v>232</v>
      </c>
      <c r="C128" s="463">
        <v>58</v>
      </c>
      <c r="D128" s="464" t="s">
        <v>100</v>
      </c>
      <c r="E128" s="465"/>
      <c r="F128" s="464" t="s">
        <v>134</v>
      </c>
      <c r="G128" s="466">
        <f>C128*E128</f>
        <v>0</v>
      </c>
    </row>
    <row r="129" spans="1:7">
      <c r="B129" s="461" t="s">
        <v>150</v>
      </c>
    </row>
    <row r="130" spans="1:7" ht="17.25">
      <c r="B130" s="462" t="s">
        <v>232</v>
      </c>
      <c r="C130" s="463">
        <f>(3*0.85*0.15*16)+(1*0.85*0.15*8)</f>
        <v>7.1399999999999988</v>
      </c>
      <c r="D130" s="464" t="s">
        <v>100</v>
      </c>
      <c r="E130" s="465"/>
      <c r="F130" s="464" t="s">
        <v>134</v>
      </c>
      <c r="G130" s="466">
        <f>C130*E130</f>
        <v>0</v>
      </c>
    </row>
    <row r="131" spans="1:7">
      <c r="B131" s="475"/>
    </row>
    <row r="132" spans="1:7">
      <c r="B132" s="475"/>
    </row>
    <row r="133" spans="1:7">
      <c r="A133" s="455" t="s">
        <v>126</v>
      </c>
      <c r="B133" s="475" t="s">
        <v>253</v>
      </c>
    </row>
    <row r="134" spans="1:7">
      <c r="B134" s="461" t="s">
        <v>148</v>
      </c>
    </row>
    <row r="135" spans="1:7" ht="17.25">
      <c r="B135" s="462" t="s">
        <v>232</v>
      </c>
      <c r="C135" s="463">
        <v>208</v>
      </c>
      <c r="D135" s="464" t="s">
        <v>100</v>
      </c>
      <c r="E135" s="465"/>
      <c r="F135" s="464" t="s">
        <v>134</v>
      </c>
      <c r="G135" s="466">
        <f>C135*E135</f>
        <v>0</v>
      </c>
    </row>
    <row r="136" spans="1:7">
      <c r="B136" s="461" t="s">
        <v>150</v>
      </c>
    </row>
    <row r="137" spans="1:7" ht="17.25">
      <c r="B137" s="462" t="s">
        <v>232</v>
      </c>
      <c r="C137" s="463">
        <f>(3*0.85*0.55*16)+(1*0.85*0.55*8)</f>
        <v>26.18</v>
      </c>
      <c r="D137" s="464" t="s">
        <v>100</v>
      </c>
      <c r="E137" s="465"/>
      <c r="F137" s="464" t="s">
        <v>134</v>
      </c>
      <c r="G137" s="466">
        <f>C137*E137</f>
        <v>0</v>
      </c>
    </row>
    <row r="138" spans="1:7">
      <c r="B138" s="467"/>
      <c r="C138" s="468"/>
      <c r="D138" s="469"/>
      <c r="E138" s="470"/>
      <c r="F138" s="469"/>
      <c r="G138" s="471"/>
    </row>
    <row r="139" spans="1:7">
      <c r="B139" s="467"/>
      <c r="C139" s="468"/>
      <c r="D139" s="469"/>
      <c r="E139" s="470"/>
      <c r="F139" s="469"/>
      <c r="G139" s="471"/>
    </row>
    <row r="140" spans="1:7" ht="45">
      <c r="A140" s="455" t="s">
        <v>103</v>
      </c>
      <c r="B140" s="475" t="s">
        <v>254</v>
      </c>
    </row>
    <row r="141" spans="1:7" ht="30">
      <c r="A141" s="460"/>
      <c r="B141" s="475" t="s">
        <v>255</v>
      </c>
    </row>
    <row r="142" spans="1:7" ht="60">
      <c r="B142" s="475" t="s">
        <v>944</v>
      </c>
    </row>
    <row r="143" spans="1:7" ht="30">
      <c r="B143" s="475" t="s">
        <v>256</v>
      </c>
    </row>
    <row r="144" spans="1:7" ht="90">
      <c r="B144" s="475" t="s">
        <v>257</v>
      </c>
    </row>
    <row r="145" spans="1:9" ht="62.25">
      <c r="B145" s="475" t="s">
        <v>258</v>
      </c>
    </row>
    <row r="146" spans="1:9" ht="107.25">
      <c r="B146" s="475" t="s">
        <v>259</v>
      </c>
    </row>
    <row r="147" spans="1:9">
      <c r="B147" s="475"/>
    </row>
    <row r="148" spans="1:9">
      <c r="B148" s="461" t="s">
        <v>148</v>
      </c>
    </row>
    <row r="149" spans="1:9" ht="17.25">
      <c r="B149" s="462" t="s">
        <v>232</v>
      </c>
      <c r="C149" s="463">
        <f>C89+C98-C128-C135</f>
        <v>873.33500000000004</v>
      </c>
      <c r="D149" s="464" t="s">
        <v>100</v>
      </c>
      <c r="E149" s="465"/>
      <c r="F149" s="464" t="s">
        <v>134</v>
      </c>
      <c r="G149" s="466">
        <f>C149*E149</f>
        <v>0</v>
      </c>
      <c r="I149" s="701"/>
    </row>
    <row r="150" spans="1:9">
      <c r="B150" s="467"/>
      <c r="C150" s="468"/>
      <c r="D150" s="469"/>
      <c r="E150" s="470"/>
      <c r="F150" s="469"/>
      <c r="G150" s="471"/>
      <c r="I150" s="701"/>
    </row>
    <row r="151" spans="1:9">
      <c r="B151" s="461" t="s">
        <v>150</v>
      </c>
    </row>
    <row r="152" spans="1:9" ht="17.25">
      <c r="B152" s="462" t="s">
        <v>232</v>
      </c>
      <c r="C152" s="463">
        <f>C102-C130-C137</f>
        <v>191.68</v>
      </c>
      <c r="D152" s="464" t="s">
        <v>100</v>
      </c>
      <c r="E152" s="465"/>
      <c r="F152" s="464" t="s">
        <v>134</v>
      </c>
      <c r="G152" s="466">
        <f>C152*E152</f>
        <v>0</v>
      </c>
    </row>
    <row r="153" spans="1:9">
      <c r="B153" s="467"/>
      <c r="C153" s="468"/>
      <c r="D153" s="469"/>
      <c r="E153" s="470"/>
      <c r="F153" s="469"/>
      <c r="G153" s="471"/>
    </row>
    <row r="154" spans="1:9">
      <c r="B154" s="475"/>
    </row>
    <row r="155" spans="1:9" ht="90">
      <c r="A155" s="455" t="s">
        <v>101</v>
      </c>
      <c r="B155" s="489" t="s">
        <v>710</v>
      </c>
      <c r="C155" s="467"/>
      <c r="D155" s="490" t="s">
        <v>207</v>
      </c>
      <c r="E155" s="491"/>
      <c r="F155" s="490" t="s">
        <v>207</v>
      </c>
      <c r="G155" s="492"/>
    </row>
    <row r="156" spans="1:9" ht="60">
      <c r="B156" s="489" t="s">
        <v>260</v>
      </c>
    </row>
    <row r="157" spans="1:9" ht="75">
      <c r="B157" s="489" t="s">
        <v>261</v>
      </c>
    </row>
    <row r="158" spans="1:9" ht="30">
      <c r="B158" s="489" t="s">
        <v>262</v>
      </c>
    </row>
    <row r="159" spans="1:9" ht="17.25">
      <c r="B159" s="489" t="s">
        <v>263</v>
      </c>
    </row>
    <row r="160" spans="1:9">
      <c r="B160" s="489"/>
    </row>
    <row r="161" spans="1:7">
      <c r="B161" s="461" t="s">
        <v>148</v>
      </c>
    </row>
    <row r="162" spans="1:7" ht="17.25">
      <c r="B162" s="462" t="s">
        <v>232</v>
      </c>
      <c r="C162" s="463">
        <f>(C89+C98)*1.25</f>
        <v>1424.16875</v>
      </c>
      <c r="D162" s="464" t="s">
        <v>100</v>
      </c>
      <c r="E162" s="465"/>
      <c r="F162" s="464" t="s">
        <v>134</v>
      </c>
      <c r="G162" s="466">
        <f>C162*E162</f>
        <v>0</v>
      </c>
    </row>
    <row r="163" spans="1:7">
      <c r="B163" s="461" t="s">
        <v>150</v>
      </c>
    </row>
    <row r="164" spans="1:7" ht="17.25">
      <c r="B164" s="462" t="s">
        <v>232</v>
      </c>
      <c r="C164" s="463">
        <f>C102*1.25</f>
        <v>281.25</v>
      </c>
      <c r="D164" s="464" t="s">
        <v>100</v>
      </c>
      <c r="E164" s="465"/>
      <c r="F164" s="464" t="s">
        <v>134</v>
      </c>
      <c r="G164" s="466">
        <f>C164*E164</f>
        <v>0</v>
      </c>
    </row>
    <row r="165" spans="1:7">
      <c r="B165" s="467"/>
      <c r="C165" s="468"/>
      <c r="D165" s="469"/>
      <c r="E165" s="470"/>
      <c r="F165" s="469"/>
      <c r="G165" s="471"/>
    </row>
    <row r="166" spans="1:7" ht="15.75" thickBot="1">
      <c r="B166" s="493"/>
      <c r="C166" s="478"/>
      <c r="D166" s="494"/>
      <c r="E166" s="495"/>
      <c r="F166" s="494"/>
      <c r="G166" s="496"/>
    </row>
    <row r="168" spans="1:7">
      <c r="B168" s="497" t="s">
        <v>210</v>
      </c>
      <c r="C168" s="484" t="s">
        <v>207</v>
      </c>
      <c r="D168" s="485" t="s">
        <v>207</v>
      </c>
      <c r="E168" s="486" t="s">
        <v>208</v>
      </c>
      <c r="F168" s="464" t="s">
        <v>134</v>
      </c>
      <c r="G168" s="466">
        <f>SUM(G78:G165)</f>
        <v>0</v>
      </c>
    </row>
    <row r="169" spans="1:7">
      <c r="A169" s="455" t="s">
        <v>207</v>
      </c>
    </row>
    <row r="170" spans="1:7" ht="15.75" thickBot="1"/>
    <row r="171" spans="1:7" ht="57" thickBot="1">
      <c r="A171" s="449" t="s">
        <v>281</v>
      </c>
      <c r="B171" s="450" t="s">
        <v>282</v>
      </c>
    </row>
    <row r="172" spans="1:7">
      <c r="B172" s="498"/>
      <c r="D172" s="499"/>
      <c r="E172" s="500"/>
      <c r="F172" s="499"/>
      <c r="G172" s="501"/>
    </row>
    <row r="173" spans="1:7">
      <c r="D173" s="499"/>
      <c r="E173" s="500"/>
      <c r="F173" s="499"/>
      <c r="G173" s="501"/>
    </row>
    <row r="174" spans="1:7" ht="55.5">
      <c r="A174" s="455" t="s">
        <v>35</v>
      </c>
      <c r="B174" s="489" t="s">
        <v>295</v>
      </c>
      <c r="C174" s="886"/>
      <c r="D174" s="887"/>
      <c r="E174" s="970"/>
      <c r="F174" s="887"/>
      <c r="G174" s="888"/>
    </row>
    <row r="175" spans="1:7" ht="45">
      <c r="A175" s="889"/>
      <c r="B175" s="489" t="s">
        <v>296</v>
      </c>
      <c r="C175" s="886"/>
      <c r="D175" s="887"/>
      <c r="E175" s="970"/>
      <c r="F175" s="887"/>
      <c r="G175" s="888"/>
    </row>
    <row r="176" spans="1:7">
      <c r="A176" s="889"/>
      <c r="B176" s="503" t="s">
        <v>297</v>
      </c>
      <c r="C176" s="886"/>
      <c r="D176" s="887"/>
      <c r="E176" s="970"/>
      <c r="F176" s="887"/>
      <c r="G176" s="888"/>
    </row>
    <row r="177" spans="1:7" ht="60">
      <c r="A177" s="889"/>
      <c r="B177" s="489" t="s">
        <v>298</v>
      </c>
      <c r="C177" s="886"/>
      <c r="D177" s="887"/>
      <c r="E177" s="970"/>
      <c r="F177" s="887"/>
      <c r="G177" s="888"/>
    </row>
    <row r="178" spans="1:7" ht="30">
      <c r="A178" s="889"/>
      <c r="B178" s="489" t="s">
        <v>299</v>
      </c>
      <c r="C178" s="886"/>
      <c r="D178" s="887"/>
      <c r="E178" s="970"/>
      <c r="F178" s="887"/>
      <c r="G178" s="888"/>
    </row>
    <row r="179" spans="1:7" ht="60">
      <c r="A179" s="889"/>
      <c r="B179" s="489" t="s">
        <v>300</v>
      </c>
      <c r="C179" s="886"/>
      <c r="D179" s="887"/>
      <c r="E179" s="970"/>
      <c r="F179" s="887"/>
      <c r="G179" s="888"/>
    </row>
    <row r="180" spans="1:7" ht="45">
      <c r="A180" s="889"/>
      <c r="B180" s="489" t="s">
        <v>799</v>
      </c>
      <c r="C180" s="886"/>
      <c r="D180" s="887"/>
      <c r="E180" s="970"/>
      <c r="F180" s="887"/>
      <c r="G180" s="888"/>
    </row>
    <row r="181" spans="1:7" ht="45">
      <c r="A181" s="889"/>
      <c r="B181" s="489" t="s">
        <v>301</v>
      </c>
      <c r="C181" s="886"/>
      <c r="D181" s="887"/>
      <c r="E181" s="970"/>
      <c r="F181" s="887"/>
      <c r="G181" s="888"/>
    </row>
    <row r="182" spans="1:7" ht="120">
      <c r="A182" s="889"/>
      <c r="B182" s="489" t="s">
        <v>950</v>
      </c>
      <c r="C182" s="886"/>
      <c r="D182" s="887"/>
      <c r="E182" s="970"/>
      <c r="F182" s="887"/>
      <c r="G182" s="888"/>
    </row>
    <row r="183" spans="1:7" ht="30">
      <c r="A183" s="889"/>
      <c r="B183" s="489" t="s">
        <v>302</v>
      </c>
      <c r="C183" s="886"/>
      <c r="D183" s="887"/>
      <c r="E183" s="970"/>
      <c r="F183" s="887"/>
      <c r="G183" s="888"/>
    </row>
    <row r="184" spans="1:7" ht="105">
      <c r="A184" s="504"/>
      <c r="B184" s="489" t="s">
        <v>303</v>
      </c>
      <c r="C184" s="505"/>
      <c r="D184" s="506"/>
      <c r="E184" s="971"/>
      <c r="F184" s="506"/>
      <c r="G184" s="508"/>
    </row>
    <row r="185" spans="1:7" ht="45">
      <c r="A185" s="504"/>
      <c r="B185" s="489" t="s">
        <v>304</v>
      </c>
      <c r="C185" s="505"/>
      <c r="D185" s="506"/>
      <c r="E185" s="971"/>
      <c r="F185" s="506"/>
      <c r="G185" s="508"/>
    </row>
    <row r="186" spans="1:7" ht="45">
      <c r="A186" s="504"/>
      <c r="B186" s="489" t="s">
        <v>305</v>
      </c>
      <c r="C186" s="509"/>
      <c r="D186" s="510"/>
      <c r="E186" s="972"/>
      <c r="F186" s="510"/>
      <c r="G186" s="511"/>
    </row>
    <row r="187" spans="1:7">
      <c r="A187" s="504"/>
      <c r="B187" s="489" t="s">
        <v>306</v>
      </c>
      <c r="C187" s="505"/>
      <c r="D187" s="506"/>
      <c r="E187" s="971"/>
      <c r="F187" s="506"/>
      <c r="G187" s="508"/>
    </row>
    <row r="188" spans="1:7">
      <c r="A188" s="504"/>
      <c r="B188" s="512"/>
      <c r="C188" s="505"/>
      <c r="D188" s="506"/>
      <c r="E188" s="971"/>
      <c r="F188" s="506"/>
      <c r="G188" s="508"/>
    </row>
    <row r="189" spans="1:7">
      <c r="A189" s="513" t="s">
        <v>37</v>
      </c>
      <c r="B189" s="514" t="s">
        <v>307</v>
      </c>
      <c r="C189" s="505"/>
      <c r="D189" s="506"/>
      <c r="E189" s="971"/>
      <c r="F189" s="506"/>
      <c r="G189" s="508"/>
    </row>
    <row r="190" spans="1:7">
      <c r="A190" s="515"/>
      <c r="B190" s="516" t="s">
        <v>308</v>
      </c>
      <c r="C190" s="517"/>
      <c r="D190" s="518"/>
      <c r="E190" s="973"/>
      <c r="F190" s="518"/>
      <c r="G190" s="519"/>
    </row>
    <row r="191" spans="1:7" ht="17.25">
      <c r="A191" s="515"/>
      <c r="B191" s="520" t="s">
        <v>232</v>
      </c>
      <c r="C191" s="521">
        <v>4.5999999999999996</v>
      </c>
      <c r="D191" s="523"/>
      <c r="E191" s="974"/>
      <c r="F191" s="525"/>
      <c r="G191" s="524"/>
    </row>
    <row r="192" spans="1:7">
      <c r="A192" s="515"/>
      <c r="B192" s="516" t="s">
        <v>309</v>
      </c>
      <c r="C192" s="517"/>
      <c r="D192" s="798"/>
      <c r="E192" s="975"/>
      <c r="F192" s="525"/>
      <c r="G192" s="524"/>
    </row>
    <row r="193" spans="1:7" ht="17.25">
      <c r="A193" s="515"/>
      <c r="B193" s="520" t="s">
        <v>232</v>
      </c>
      <c r="C193" s="521">
        <v>0.75</v>
      </c>
      <c r="D193" s="523"/>
      <c r="E193" s="974"/>
      <c r="F193" s="525"/>
      <c r="G193" s="524"/>
    </row>
    <row r="194" spans="1:7">
      <c r="A194" s="515"/>
      <c r="B194" s="516" t="s">
        <v>310</v>
      </c>
      <c r="C194" s="526"/>
      <c r="D194" s="527"/>
      <c r="E194" s="974"/>
      <c r="F194" s="527"/>
      <c r="G194" s="524"/>
    </row>
    <row r="195" spans="1:7">
      <c r="A195" s="515"/>
      <c r="B195" s="520" t="s">
        <v>135</v>
      </c>
      <c r="C195" s="521">
        <v>460</v>
      </c>
      <c r="D195" s="523"/>
      <c r="E195" s="974"/>
      <c r="F195" s="525"/>
      <c r="G195" s="524"/>
    </row>
    <row r="196" spans="1:7">
      <c r="A196" s="515"/>
      <c r="B196" s="516" t="s">
        <v>311</v>
      </c>
      <c r="C196" s="526"/>
      <c r="D196" s="527"/>
      <c r="E196" s="974"/>
      <c r="F196" s="527"/>
      <c r="G196" s="524"/>
    </row>
    <row r="197" spans="1:7" ht="17.25">
      <c r="A197" s="515"/>
      <c r="B197" s="520" t="s">
        <v>217</v>
      </c>
      <c r="C197" s="521">
        <v>40</v>
      </c>
      <c r="D197" s="523"/>
      <c r="E197" s="974"/>
      <c r="F197" s="525"/>
      <c r="G197" s="524"/>
    </row>
    <row r="198" spans="1:7">
      <c r="A198" s="515"/>
      <c r="B198" s="516" t="s">
        <v>312</v>
      </c>
      <c r="C198" s="526"/>
      <c r="D198" s="527"/>
      <c r="E198" s="974"/>
      <c r="F198" s="527"/>
      <c r="G198" s="524"/>
    </row>
    <row r="199" spans="1:7" ht="17.25">
      <c r="A199" s="515"/>
      <c r="B199" s="520" t="s">
        <v>217</v>
      </c>
      <c r="C199" s="521">
        <v>12</v>
      </c>
      <c r="D199" s="523"/>
      <c r="E199" s="974"/>
      <c r="F199" s="525"/>
      <c r="G199" s="524"/>
    </row>
    <row r="200" spans="1:7">
      <c r="A200" s="515"/>
      <c r="B200" s="516" t="s">
        <v>313</v>
      </c>
      <c r="C200" s="517"/>
      <c r="D200" s="798"/>
      <c r="E200" s="975"/>
      <c r="F200" s="525"/>
      <c r="G200" s="524"/>
    </row>
    <row r="201" spans="1:7" ht="17.25">
      <c r="A201" s="515"/>
      <c r="B201" s="520" t="s">
        <v>232</v>
      </c>
      <c r="C201" s="521">
        <v>0.4</v>
      </c>
      <c r="D201" s="523"/>
      <c r="E201" s="974"/>
      <c r="F201" s="525"/>
      <c r="G201" s="524"/>
    </row>
    <row r="202" spans="1:7" ht="30">
      <c r="A202" s="515"/>
      <c r="B202" s="528" t="s">
        <v>868</v>
      </c>
      <c r="C202" s="526"/>
      <c r="D202" s="527"/>
      <c r="E202" s="974"/>
      <c r="F202" s="527"/>
      <c r="G202" s="524"/>
    </row>
    <row r="203" spans="1:7">
      <c r="A203" s="515"/>
      <c r="B203" s="520" t="s">
        <v>192</v>
      </c>
      <c r="C203" s="529">
        <v>1</v>
      </c>
      <c r="D203" s="523"/>
      <c r="E203" s="974"/>
      <c r="F203" s="525"/>
      <c r="G203" s="524"/>
    </row>
    <row r="204" spans="1:7" ht="15.75" thickBot="1">
      <c r="A204" s="507"/>
      <c r="B204" s="530"/>
      <c r="C204" s="526"/>
      <c r="D204" s="527"/>
      <c r="E204" s="974"/>
      <c r="F204" s="527"/>
      <c r="G204" s="524"/>
    </row>
    <row r="205" spans="1:7" ht="15.75" thickTop="1">
      <c r="A205" s="531"/>
      <c r="B205" s="532"/>
      <c r="C205" s="533"/>
      <c r="D205" s="534"/>
      <c r="E205" s="976"/>
      <c r="F205" s="535"/>
      <c r="G205" s="536"/>
    </row>
    <row r="206" spans="1:7">
      <c r="A206" s="507"/>
      <c r="B206" s="516" t="s">
        <v>306</v>
      </c>
      <c r="C206" s="537"/>
      <c r="D206" s="538"/>
      <c r="E206" s="977"/>
      <c r="F206" s="518"/>
      <c r="G206" s="519"/>
    </row>
    <row r="207" spans="1:7">
      <c r="A207" s="507"/>
      <c r="B207" s="520" t="s">
        <v>33</v>
      </c>
      <c r="C207" s="529">
        <v>15</v>
      </c>
      <c r="D207" s="522" t="s">
        <v>100</v>
      </c>
      <c r="E207" s="978"/>
      <c r="F207" s="522" t="s">
        <v>134</v>
      </c>
      <c r="G207" s="539">
        <f>C207*E207</f>
        <v>0</v>
      </c>
    </row>
    <row r="208" spans="1:7">
      <c r="A208" s="507"/>
      <c r="B208" s="540"/>
      <c r="C208" s="541"/>
      <c r="D208" s="525"/>
      <c r="E208" s="974"/>
      <c r="F208" s="525"/>
      <c r="G208" s="524"/>
    </row>
    <row r="209" spans="1:7" ht="15.75" thickBot="1">
      <c r="B209" s="568"/>
      <c r="C209" s="569"/>
      <c r="D209" s="480"/>
      <c r="E209" s="481"/>
      <c r="F209" s="480"/>
      <c r="G209" s="482"/>
    </row>
    <row r="210" spans="1:7">
      <c r="B210" s="489"/>
      <c r="C210" s="477"/>
      <c r="D210" s="469"/>
      <c r="E210" s="470"/>
      <c r="F210" s="469"/>
      <c r="G210" s="471"/>
    </row>
    <row r="211" spans="1:7" ht="30">
      <c r="B211" s="570" t="s">
        <v>282</v>
      </c>
      <c r="C211" s="484" t="s">
        <v>207</v>
      </c>
      <c r="D211" s="485" t="s">
        <v>207</v>
      </c>
      <c r="E211" s="486" t="s">
        <v>208</v>
      </c>
      <c r="F211" s="464" t="s">
        <v>134</v>
      </c>
      <c r="G211" s="466">
        <f>SUM(G173:G208)</f>
        <v>0</v>
      </c>
    </row>
    <row r="212" spans="1:7">
      <c r="A212" s="455" t="s">
        <v>207</v>
      </c>
    </row>
    <row r="213" spans="1:7" ht="15.75" thickBot="1">
      <c r="B213" s="498"/>
      <c r="D213" s="499"/>
      <c r="E213" s="500"/>
      <c r="F213" s="499"/>
      <c r="G213" s="501"/>
    </row>
    <row r="214" spans="1:7" ht="75.75" thickBot="1">
      <c r="A214" s="449" t="s">
        <v>321</v>
      </c>
      <c r="B214" s="450" t="s">
        <v>322</v>
      </c>
    </row>
    <row r="215" spans="1:7">
      <c r="A215" s="571"/>
      <c r="B215" s="572"/>
    </row>
    <row r="216" spans="1:7">
      <c r="A216" s="571"/>
      <c r="B216" s="572"/>
    </row>
    <row r="217" spans="1:7" ht="30">
      <c r="A217" s="571"/>
      <c r="B217" s="702" t="s">
        <v>323</v>
      </c>
    </row>
    <row r="218" spans="1:7" ht="45">
      <c r="A218" s="571"/>
      <c r="B218" s="702" t="s">
        <v>324</v>
      </c>
    </row>
    <row r="219" spans="1:7" ht="60">
      <c r="A219" s="571"/>
      <c r="B219" s="702" t="s">
        <v>325</v>
      </c>
    </row>
    <row r="220" spans="1:7" ht="30">
      <c r="A220" s="571"/>
      <c r="B220" s="702" t="s">
        <v>326</v>
      </c>
    </row>
    <row r="221" spans="1:7" ht="195">
      <c r="A221" s="571"/>
      <c r="B221" s="702" t="s">
        <v>327</v>
      </c>
    </row>
    <row r="222" spans="1:7" ht="75">
      <c r="A222" s="571"/>
      <c r="B222" s="702" t="s">
        <v>328</v>
      </c>
    </row>
    <row r="223" spans="1:7">
      <c r="A223" s="571"/>
      <c r="B223" s="702" t="s">
        <v>329</v>
      </c>
    </row>
    <row r="224" spans="1:7">
      <c r="A224" s="571"/>
      <c r="B224" s="702"/>
    </row>
    <row r="225" spans="1:7" ht="60">
      <c r="A225" s="571"/>
      <c r="B225" s="702" t="s">
        <v>330</v>
      </c>
    </row>
    <row r="226" spans="1:7">
      <c r="A226" s="571"/>
      <c r="B226" s="572"/>
    </row>
    <row r="227" spans="1:7">
      <c r="A227" s="571"/>
      <c r="B227" s="572"/>
    </row>
    <row r="228" spans="1:7" ht="60">
      <c r="A228" s="573" t="s">
        <v>35</v>
      </c>
      <c r="B228" s="528" t="s">
        <v>726</v>
      </c>
    </row>
    <row r="229" spans="1:7" ht="135">
      <c r="A229" s="571"/>
      <c r="B229" s="574" t="s">
        <v>331</v>
      </c>
    </row>
    <row r="230" spans="1:7" ht="90">
      <c r="A230" s="571"/>
      <c r="B230" s="574" t="s">
        <v>332</v>
      </c>
    </row>
    <row r="231" spans="1:7" ht="60">
      <c r="A231" s="571"/>
      <c r="B231" s="528" t="s">
        <v>855</v>
      </c>
    </row>
    <row r="232" spans="1:7" ht="45">
      <c r="A232" s="571"/>
      <c r="B232" s="528" t="s">
        <v>333</v>
      </c>
    </row>
    <row r="233" spans="1:7" ht="60">
      <c r="A233" s="571"/>
      <c r="B233" s="528" t="s">
        <v>334</v>
      </c>
    </row>
    <row r="234" spans="1:7" ht="105">
      <c r="A234" s="571"/>
      <c r="B234" s="575" t="s">
        <v>335</v>
      </c>
    </row>
    <row r="235" spans="1:7" ht="60">
      <c r="A235" s="571"/>
      <c r="B235" s="528" t="s">
        <v>336</v>
      </c>
    </row>
    <row r="236" spans="1:7" ht="120">
      <c r="A236" s="571"/>
      <c r="B236" s="575" t="s">
        <v>869</v>
      </c>
      <c r="G236" s="459" t="s">
        <v>207</v>
      </c>
    </row>
    <row r="237" spans="1:7" s="703" customFormat="1" ht="12">
      <c r="A237" s="576"/>
      <c r="B237" s="577"/>
      <c r="C237" s="578"/>
      <c r="D237" s="579"/>
      <c r="E237" s="580"/>
      <c r="F237" s="579"/>
      <c r="G237" s="581"/>
    </row>
    <row r="238" spans="1:7">
      <c r="B238" s="461" t="s">
        <v>148</v>
      </c>
      <c r="D238" s="499"/>
      <c r="E238" s="500"/>
      <c r="F238" s="499"/>
      <c r="G238" s="501"/>
    </row>
    <row r="239" spans="1:7" s="704" customFormat="1" ht="30">
      <c r="A239" s="455" t="s">
        <v>37</v>
      </c>
      <c r="B239" s="456" t="s">
        <v>337</v>
      </c>
      <c r="C239" s="468"/>
      <c r="D239" s="469"/>
      <c r="E239" s="470"/>
      <c r="F239" s="469"/>
      <c r="G239" s="471"/>
    </row>
    <row r="240" spans="1:7" s="704" customFormat="1">
      <c r="A240" s="582"/>
      <c r="B240" s="456"/>
      <c r="C240" s="583" t="s">
        <v>338</v>
      </c>
      <c r="D240" s="584"/>
      <c r="E240" s="585"/>
      <c r="F240" s="586"/>
      <c r="G240" s="587"/>
    </row>
    <row r="241" spans="1:7" s="704" customFormat="1">
      <c r="A241" s="582"/>
      <c r="B241" s="456"/>
      <c r="C241" s="583" t="s">
        <v>339</v>
      </c>
      <c r="D241" s="584"/>
      <c r="E241" s="588"/>
      <c r="F241" s="586"/>
      <c r="G241" s="587"/>
    </row>
    <row r="242" spans="1:7">
      <c r="A242" s="582"/>
      <c r="C242" s="590" t="s">
        <v>340</v>
      </c>
      <c r="D242" s="589"/>
      <c r="E242" s="588"/>
      <c r="F242" s="586"/>
      <c r="G242" s="587"/>
    </row>
    <row r="243" spans="1:7">
      <c r="B243" s="462" t="s">
        <v>83</v>
      </c>
      <c r="C243" s="463">
        <f>360+96</f>
        <v>456</v>
      </c>
      <c r="D243" s="464" t="s">
        <v>100</v>
      </c>
      <c r="E243" s="465"/>
      <c r="F243" s="464" t="s">
        <v>134</v>
      </c>
      <c r="G243" s="466">
        <f>C243*E243</f>
        <v>0</v>
      </c>
    </row>
    <row r="244" spans="1:7">
      <c r="B244" s="467"/>
      <c r="C244" s="468"/>
      <c r="D244" s="469"/>
      <c r="E244" s="470"/>
      <c r="F244" s="469"/>
      <c r="G244" s="471"/>
    </row>
    <row r="245" spans="1:7">
      <c r="B245" s="467"/>
      <c r="C245" s="468"/>
      <c r="D245" s="469"/>
      <c r="E245" s="470"/>
      <c r="F245" s="469"/>
      <c r="G245" s="471"/>
    </row>
    <row r="246" spans="1:7">
      <c r="A246" s="455" t="s">
        <v>38</v>
      </c>
      <c r="B246" s="456" t="s">
        <v>341</v>
      </c>
      <c r="C246" s="468"/>
      <c r="D246" s="469"/>
      <c r="E246" s="470"/>
      <c r="F246" s="469"/>
      <c r="G246" s="471"/>
    </row>
    <row r="247" spans="1:7">
      <c r="A247" s="582"/>
      <c r="C247" s="583" t="s">
        <v>338</v>
      </c>
      <c r="D247" s="584"/>
      <c r="E247" s="585"/>
      <c r="F247" s="586"/>
      <c r="G247" s="587"/>
    </row>
    <row r="248" spans="1:7">
      <c r="A248" s="582"/>
      <c r="C248" s="583" t="s">
        <v>339</v>
      </c>
      <c r="D248" s="584"/>
      <c r="E248" s="588"/>
      <c r="F248" s="586"/>
      <c r="G248" s="587"/>
    </row>
    <row r="249" spans="1:7">
      <c r="A249" s="582"/>
      <c r="C249" s="590" t="s">
        <v>340</v>
      </c>
      <c r="D249" s="589"/>
      <c r="E249" s="588"/>
      <c r="F249" s="586"/>
      <c r="G249" s="587"/>
    </row>
    <row r="250" spans="1:7">
      <c r="B250" s="462" t="s">
        <v>83</v>
      </c>
      <c r="C250" s="463">
        <v>66</v>
      </c>
      <c r="D250" s="464" t="s">
        <v>100</v>
      </c>
      <c r="E250" s="465"/>
      <c r="F250" s="464" t="s">
        <v>134</v>
      </c>
      <c r="G250" s="466">
        <f>C250*E250</f>
        <v>0</v>
      </c>
    </row>
    <row r="251" spans="1:7">
      <c r="B251" s="467"/>
      <c r="C251" s="468"/>
      <c r="D251" s="469"/>
      <c r="E251" s="470"/>
      <c r="F251" s="469"/>
      <c r="G251" s="471"/>
    </row>
    <row r="252" spans="1:7">
      <c r="B252" s="467"/>
      <c r="C252" s="468"/>
      <c r="D252" s="469"/>
      <c r="E252" s="470"/>
      <c r="F252" s="469"/>
      <c r="G252" s="471"/>
    </row>
    <row r="253" spans="1:7" ht="60">
      <c r="A253" s="717" t="s">
        <v>22</v>
      </c>
      <c r="B253" s="718" t="s">
        <v>891</v>
      </c>
      <c r="C253" s="526"/>
      <c r="D253" s="527"/>
      <c r="E253" s="974"/>
      <c r="F253" s="527"/>
      <c r="G253" s="524"/>
    </row>
    <row r="254" spans="1:7" ht="45">
      <c r="A254" s="719"/>
      <c r="B254" s="592" t="s">
        <v>354</v>
      </c>
      <c r="C254" s="526"/>
      <c r="D254" s="527"/>
      <c r="E254" s="974"/>
      <c r="F254" s="527"/>
      <c r="G254" s="524"/>
    </row>
    <row r="255" spans="1:7">
      <c r="A255" s="719"/>
      <c r="B255" s="720" t="s">
        <v>355</v>
      </c>
      <c r="C255" s="526"/>
      <c r="D255" s="527"/>
      <c r="E255" s="974"/>
      <c r="F255" s="527"/>
      <c r="G255" s="524"/>
    </row>
    <row r="256" spans="1:7">
      <c r="A256" s="721"/>
      <c r="B256" s="720"/>
      <c r="C256" s="526"/>
      <c r="D256" s="527"/>
      <c r="E256" s="974"/>
      <c r="F256" s="527"/>
      <c r="G256" s="524"/>
    </row>
    <row r="257" spans="1:9">
      <c r="A257" s="721" t="s">
        <v>24</v>
      </c>
      <c r="B257" s="720" t="s">
        <v>356</v>
      </c>
      <c r="C257" s="541"/>
      <c r="D257" s="722"/>
      <c r="E257" s="979"/>
      <c r="F257" s="527"/>
      <c r="G257" s="524"/>
    </row>
    <row r="258" spans="1:9">
      <c r="A258" s="721"/>
      <c r="B258" s="520" t="s">
        <v>33</v>
      </c>
      <c r="C258" s="529">
        <v>8</v>
      </c>
      <c r="D258" s="522" t="s">
        <v>100</v>
      </c>
      <c r="E258" s="978"/>
      <c r="F258" s="522" t="s">
        <v>134</v>
      </c>
      <c r="G258" s="539">
        <f>C258*E258</f>
        <v>0</v>
      </c>
    </row>
    <row r="259" spans="1:9">
      <c r="A259" s="721" t="s">
        <v>47</v>
      </c>
      <c r="B259" s="720" t="s">
        <v>357</v>
      </c>
      <c r="C259" s="541"/>
      <c r="D259" s="722"/>
      <c r="E259" s="979"/>
      <c r="F259" s="527"/>
      <c r="G259" s="524"/>
    </row>
    <row r="260" spans="1:9">
      <c r="A260" s="721"/>
      <c r="B260" s="520" t="s">
        <v>33</v>
      </c>
      <c r="C260" s="529">
        <v>20</v>
      </c>
      <c r="D260" s="522" t="s">
        <v>100</v>
      </c>
      <c r="E260" s="978"/>
      <c r="F260" s="522" t="s">
        <v>134</v>
      </c>
      <c r="G260" s="539">
        <f>C260*E260</f>
        <v>0</v>
      </c>
    </row>
    <row r="261" spans="1:9">
      <c r="B261" s="467"/>
      <c r="C261" s="468"/>
      <c r="D261" s="469"/>
      <c r="E261" s="470"/>
      <c r="F261" s="469"/>
      <c r="G261" s="471"/>
    </row>
    <row r="262" spans="1:9">
      <c r="B262" s="467"/>
      <c r="C262" s="468"/>
      <c r="D262" s="469"/>
      <c r="E262" s="470"/>
      <c r="F262" s="469"/>
      <c r="G262" s="471"/>
    </row>
    <row r="263" spans="1:9" ht="30">
      <c r="A263" s="455" t="s">
        <v>41</v>
      </c>
      <c r="B263" s="475" t="s">
        <v>365</v>
      </c>
      <c r="C263" s="477"/>
      <c r="D263" s="469"/>
      <c r="E263" s="470"/>
      <c r="F263" s="469"/>
      <c r="G263" s="471"/>
    </row>
    <row r="264" spans="1:9" ht="45">
      <c r="B264" s="475" t="s">
        <v>366</v>
      </c>
      <c r="C264" s="477"/>
      <c r="D264" s="469"/>
      <c r="E264" s="470"/>
      <c r="F264" s="469"/>
      <c r="G264" s="471"/>
    </row>
    <row r="265" spans="1:9" ht="30">
      <c r="B265" s="475" t="s">
        <v>367</v>
      </c>
      <c r="C265" s="477"/>
      <c r="D265" s="469"/>
      <c r="E265" s="470"/>
      <c r="F265" s="469"/>
      <c r="G265" s="471"/>
    </row>
    <row r="266" spans="1:9">
      <c r="B266" s="456" t="s">
        <v>368</v>
      </c>
      <c r="C266" s="477"/>
      <c r="D266" s="469"/>
      <c r="E266" s="470"/>
      <c r="F266" s="469"/>
      <c r="G266" s="471"/>
    </row>
    <row r="267" spans="1:9" s="705" customFormat="1" ht="7.5">
      <c r="A267" s="594"/>
      <c r="B267" s="595"/>
      <c r="C267" s="596"/>
      <c r="D267" s="597"/>
      <c r="E267" s="598"/>
      <c r="F267" s="597"/>
      <c r="G267" s="599"/>
    </row>
    <row r="268" spans="1:9">
      <c r="B268" s="591" t="s">
        <v>148</v>
      </c>
      <c r="C268" s="477"/>
      <c r="D268" s="469"/>
      <c r="E268" s="470"/>
      <c r="F268" s="469"/>
      <c r="G268" s="471"/>
    </row>
    <row r="269" spans="1:9" ht="17.25">
      <c r="A269" s="455" t="s">
        <v>42</v>
      </c>
      <c r="B269" s="600" t="s">
        <v>369</v>
      </c>
      <c r="C269" s="477"/>
      <c r="D269" s="469"/>
      <c r="E269" s="470"/>
      <c r="F269" s="469"/>
      <c r="G269" s="471"/>
      <c r="I269" s="706"/>
    </row>
    <row r="270" spans="1:9">
      <c r="A270" s="582"/>
      <c r="C270" s="583" t="s">
        <v>338</v>
      </c>
      <c r="D270" s="584"/>
      <c r="E270" s="585"/>
      <c r="F270" s="586"/>
      <c r="G270" s="587"/>
    </row>
    <row r="271" spans="1:9">
      <c r="A271" s="582"/>
      <c r="C271" s="583" t="s">
        <v>339</v>
      </c>
      <c r="D271" s="584"/>
      <c r="E271" s="588"/>
      <c r="F271" s="586"/>
      <c r="G271" s="587"/>
    </row>
    <row r="272" spans="1:9">
      <c r="A272" s="582"/>
      <c r="C272" s="590" t="s">
        <v>340</v>
      </c>
      <c r="D272" s="589"/>
      <c r="E272" s="588"/>
      <c r="F272" s="586"/>
      <c r="G272" s="587"/>
    </row>
    <row r="273" spans="1:7">
      <c r="B273" s="462" t="s">
        <v>192</v>
      </c>
      <c r="C273" s="474">
        <v>2</v>
      </c>
      <c r="D273" s="464" t="s">
        <v>100</v>
      </c>
      <c r="E273" s="465"/>
      <c r="F273" s="464" t="s">
        <v>134</v>
      </c>
      <c r="G273" s="466">
        <f>C273*E273</f>
        <v>0</v>
      </c>
    </row>
    <row r="274" spans="1:7">
      <c r="B274" s="467"/>
      <c r="C274" s="477"/>
      <c r="D274" s="469"/>
      <c r="E274" s="470"/>
      <c r="F274" s="469"/>
      <c r="G274" s="471"/>
    </row>
    <row r="275" spans="1:7">
      <c r="B275" s="475"/>
      <c r="C275" s="468"/>
      <c r="D275" s="469"/>
      <c r="E275" s="470"/>
      <c r="F275" s="469"/>
      <c r="G275" s="471"/>
    </row>
    <row r="276" spans="1:7">
      <c r="B276" s="467"/>
      <c r="C276" s="477"/>
      <c r="D276" s="469"/>
      <c r="E276" s="470"/>
      <c r="F276" s="469"/>
      <c r="G276" s="471"/>
    </row>
    <row r="277" spans="1:7" ht="45">
      <c r="A277" s="455" t="s">
        <v>101</v>
      </c>
      <c r="B277" s="475" t="s">
        <v>803</v>
      </c>
      <c r="D277" s="499"/>
      <c r="E277" s="500"/>
      <c r="F277" s="499"/>
      <c r="G277" s="501"/>
    </row>
    <row r="278" spans="1:7" ht="45">
      <c r="B278" s="475" t="s">
        <v>804</v>
      </c>
      <c r="D278" s="499"/>
      <c r="E278" s="500"/>
      <c r="F278" s="499"/>
      <c r="G278" s="501"/>
    </row>
    <row r="279" spans="1:7" ht="45">
      <c r="B279" s="475" t="s">
        <v>805</v>
      </c>
      <c r="D279" s="499"/>
      <c r="E279" s="500"/>
      <c r="F279" s="499"/>
      <c r="G279" s="501"/>
    </row>
    <row r="280" spans="1:7" ht="60">
      <c r="B280" s="475" t="s">
        <v>806</v>
      </c>
      <c r="D280" s="499"/>
      <c r="E280" s="500"/>
      <c r="F280" s="499"/>
      <c r="G280" s="501"/>
    </row>
    <row r="281" spans="1:7" ht="75">
      <c r="B281" s="475" t="s">
        <v>807</v>
      </c>
      <c r="D281" s="499"/>
      <c r="E281" s="500"/>
      <c r="F281" s="499"/>
      <c r="G281" s="501"/>
    </row>
    <row r="282" spans="1:7" ht="75">
      <c r="B282" s="475" t="s">
        <v>808</v>
      </c>
      <c r="D282" s="499"/>
      <c r="E282" s="500"/>
      <c r="F282" s="499"/>
      <c r="G282" s="501"/>
    </row>
    <row r="283" spans="1:7" ht="90">
      <c r="B283" s="475" t="s">
        <v>809</v>
      </c>
      <c r="D283" s="499"/>
      <c r="E283" s="500"/>
      <c r="F283" s="499"/>
      <c r="G283" s="501"/>
    </row>
    <row r="284" spans="1:7" ht="30">
      <c r="B284" s="475" t="s">
        <v>810</v>
      </c>
      <c r="D284" s="499"/>
      <c r="E284" s="500"/>
      <c r="F284" s="499"/>
      <c r="G284" s="501"/>
    </row>
    <row r="285" spans="1:7" ht="30">
      <c r="B285" s="475" t="s">
        <v>811</v>
      </c>
      <c r="D285" s="499"/>
      <c r="E285" s="500"/>
      <c r="F285" s="499"/>
      <c r="G285" s="501"/>
    </row>
    <row r="286" spans="1:7">
      <c r="B286" s="475"/>
      <c r="D286" s="499"/>
      <c r="E286" s="500"/>
      <c r="F286" s="499"/>
      <c r="G286" s="501"/>
    </row>
    <row r="287" spans="1:7" ht="30">
      <c r="A287" s="455" t="s">
        <v>98</v>
      </c>
      <c r="B287" s="600" t="s">
        <v>812</v>
      </c>
      <c r="D287" s="499"/>
      <c r="E287" s="500"/>
      <c r="F287" s="499"/>
      <c r="G287" s="501"/>
    </row>
    <row r="288" spans="1:7">
      <c r="B288" s="600"/>
      <c r="D288" s="499"/>
      <c r="E288" s="500"/>
      <c r="F288" s="499"/>
      <c r="G288" s="501"/>
    </row>
    <row r="289" spans="1:7">
      <c r="A289" s="582"/>
      <c r="C289" s="583" t="s">
        <v>338</v>
      </c>
      <c r="D289" s="584"/>
      <c r="E289" s="585"/>
      <c r="F289" s="586"/>
      <c r="G289" s="587"/>
    </row>
    <row r="290" spans="1:7">
      <c r="A290" s="582"/>
      <c r="C290" s="583" t="s">
        <v>339</v>
      </c>
      <c r="D290" s="584"/>
      <c r="E290" s="588"/>
      <c r="F290" s="586"/>
      <c r="G290" s="587"/>
    </row>
    <row r="291" spans="1:7">
      <c r="A291" s="582"/>
      <c r="C291" s="590" t="s">
        <v>340</v>
      </c>
      <c r="D291" s="589"/>
      <c r="E291" s="588"/>
      <c r="F291" s="586"/>
      <c r="G291" s="587"/>
    </row>
    <row r="292" spans="1:7">
      <c r="B292" s="723" t="s">
        <v>192</v>
      </c>
      <c r="C292" s="724">
        <v>14</v>
      </c>
      <c r="D292" s="725" t="s">
        <v>100</v>
      </c>
      <c r="E292" s="726"/>
      <c r="F292" s="725" t="s">
        <v>134</v>
      </c>
      <c r="G292" s="727">
        <f>C292*E292</f>
        <v>0</v>
      </c>
    </row>
    <row r="293" spans="1:7">
      <c r="B293" s="728"/>
      <c r="C293" s="729"/>
      <c r="D293" s="602"/>
      <c r="E293" s="730"/>
      <c r="F293" s="602"/>
      <c r="G293" s="603"/>
    </row>
    <row r="294" spans="1:7" ht="15.75" thickBot="1">
      <c r="B294" s="493"/>
      <c r="C294" s="478"/>
      <c r="D294" s="494"/>
      <c r="E294" s="495"/>
      <c r="F294" s="494"/>
      <c r="G294" s="496"/>
    </row>
    <row r="296" spans="1:7" ht="30">
      <c r="B296" s="570" t="s">
        <v>322</v>
      </c>
      <c r="C296" s="484" t="s">
        <v>207</v>
      </c>
      <c r="D296" s="485" t="s">
        <v>207</v>
      </c>
      <c r="E296" s="486" t="s">
        <v>208</v>
      </c>
      <c r="F296" s="464" t="s">
        <v>134</v>
      </c>
      <c r="G296" s="466">
        <f>SUM(G227:G293)</f>
        <v>0</v>
      </c>
    </row>
    <row r="297" spans="1:7">
      <c r="A297" s="455" t="s">
        <v>207</v>
      </c>
    </row>
    <row r="298" spans="1:7" ht="15.75" thickBot="1"/>
    <row r="299" spans="1:7" ht="75.75" thickBot="1">
      <c r="A299" s="449" t="s">
        <v>379</v>
      </c>
      <c r="B299" s="450" t="s">
        <v>380</v>
      </c>
    </row>
    <row r="300" spans="1:7" ht="18.75">
      <c r="A300" s="766"/>
      <c r="B300" s="767"/>
    </row>
    <row r="301" spans="1:7">
      <c r="D301" s="499"/>
      <c r="E301" s="500"/>
      <c r="F301" s="499"/>
      <c r="G301" s="501"/>
    </row>
    <row r="302" spans="1:7" ht="60">
      <c r="A302" s="460" t="s">
        <v>35</v>
      </c>
      <c r="B302" s="475" t="s">
        <v>381</v>
      </c>
      <c r="D302" s="499"/>
      <c r="E302" s="500"/>
      <c r="F302" s="499"/>
      <c r="G302" s="501"/>
    </row>
    <row r="303" spans="1:7" ht="150">
      <c r="A303" s="460"/>
      <c r="B303" s="475" t="s">
        <v>839</v>
      </c>
      <c r="D303" s="499"/>
      <c r="E303" s="500"/>
      <c r="F303" s="499"/>
      <c r="G303" s="501"/>
    </row>
    <row r="304" spans="1:7" ht="60">
      <c r="A304" s="460"/>
      <c r="B304" s="475" t="s">
        <v>856</v>
      </c>
      <c r="D304" s="499"/>
      <c r="E304" s="500"/>
      <c r="F304" s="499"/>
      <c r="G304" s="501"/>
    </row>
    <row r="305" spans="1:7" ht="30">
      <c r="B305" s="475" t="s">
        <v>382</v>
      </c>
      <c r="D305" s="499"/>
      <c r="E305" s="500"/>
      <c r="F305" s="499"/>
      <c r="G305" s="501"/>
    </row>
    <row r="306" spans="1:7" ht="60">
      <c r="B306" s="475" t="s">
        <v>383</v>
      </c>
      <c r="D306" s="499"/>
      <c r="E306" s="500"/>
      <c r="F306" s="499"/>
      <c r="G306" s="501"/>
    </row>
    <row r="307" spans="1:7">
      <c r="B307" s="475"/>
      <c r="D307" s="499"/>
      <c r="E307" s="500"/>
      <c r="F307" s="499"/>
      <c r="G307" s="501"/>
    </row>
    <row r="308" spans="1:7">
      <c r="B308" s="591" t="s">
        <v>148</v>
      </c>
      <c r="D308" s="499"/>
      <c r="E308" s="500"/>
      <c r="F308" s="499"/>
      <c r="G308" s="501"/>
    </row>
    <row r="309" spans="1:7">
      <c r="B309" s="591"/>
      <c r="D309" s="499"/>
      <c r="E309" s="500"/>
      <c r="F309" s="499"/>
      <c r="G309" s="501"/>
    </row>
    <row r="310" spans="1:7" ht="30">
      <c r="A310" s="455" t="s">
        <v>37</v>
      </c>
      <c r="B310" s="1022" t="s">
        <v>337</v>
      </c>
      <c r="C310" s="468"/>
      <c r="D310" s="469"/>
      <c r="E310" s="470"/>
      <c r="F310" s="469"/>
      <c r="G310" s="471"/>
    </row>
    <row r="311" spans="1:7">
      <c r="B311" s="462" t="s">
        <v>83</v>
      </c>
      <c r="C311" s="463">
        <v>456</v>
      </c>
      <c r="D311" s="464" t="s">
        <v>100</v>
      </c>
      <c r="E311" s="465"/>
      <c r="F311" s="464" t="s">
        <v>134</v>
      </c>
      <c r="G311" s="466">
        <f>C311*E311</f>
        <v>0</v>
      </c>
    </row>
    <row r="312" spans="1:7" s="703" customFormat="1" ht="12">
      <c r="A312" s="610"/>
      <c r="B312" s="611"/>
      <c r="C312" s="612"/>
      <c r="D312" s="613"/>
      <c r="E312" s="614"/>
      <c r="F312" s="613"/>
      <c r="G312" s="615"/>
    </row>
    <row r="313" spans="1:7">
      <c r="A313" s="455" t="s">
        <v>38</v>
      </c>
      <c r="B313" s="456" t="s">
        <v>341</v>
      </c>
      <c r="C313" s="468"/>
      <c r="D313" s="469"/>
      <c r="E313" s="470"/>
      <c r="F313" s="469"/>
      <c r="G313" s="471"/>
    </row>
    <row r="314" spans="1:7">
      <c r="B314" s="462" t="s">
        <v>83</v>
      </c>
      <c r="C314" s="463">
        <v>66</v>
      </c>
      <c r="D314" s="464" t="s">
        <v>100</v>
      </c>
      <c r="E314" s="465"/>
      <c r="F314" s="464" t="s">
        <v>134</v>
      </c>
      <c r="G314" s="466">
        <f>C314*E314</f>
        <v>0</v>
      </c>
    </row>
    <row r="315" spans="1:7" s="703" customFormat="1" ht="12">
      <c r="A315" s="610"/>
      <c r="B315" s="611"/>
      <c r="C315" s="612"/>
      <c r="D315" s="613"/>
      <c r="E315" s="614"/>
      <c r="F315" s="613"/>
      <c r="G315" s="615"/>
    </row>
    <row r="316" spans="1:7">
      <c r="B316" s="467"/>
      <c r="C316" s="468"/>
      <c r="D316" s="469"/>
      <c r="E316" s="470"/>
      <c r="F316" s="469"/>
      <c r="G316" s="471"/>
    </row>
    <row r="317" spans="1:7">
      <c r="A317" s="455" t="s">
        <v>22</v>
      </c>
      <c r="B317" s="475" t="s">
        <v>387</v>
      </c>
      <c r="C317" s="477"/>
      <c r="D317" s="469"/>
      <c r="E317" s="470"/>
      <c r="F317" s="469"/>
      <c r="G317" s="471"/>
    </row>
    <row r="318" spans="1:7" ht="45">
      <c r="A318" s="460"/>
      <c r="B318" s="475" t="s">
        <v>388</v>
      </c>
      <c r="C318" s="477"/>
      <c r="D318" s="469"/>
      <c r="E318" s="470"/>
      <c r="F318" s="469"/>
      <c r="G318" s="471"/>
    </row>
    <row r="319" spans="1:7" ht="75">
      <c r="B319" s="475" t="s">
        <v>389</v>
      </c>
      <c r="C319" s="477"/>
      <c r="D319" s="469"/>
      <c r="E319" s="470"/>
      <c r="F319" s="469"/>
      <c r="G319" s="471"/>
    </row>
    <row r="320" spans="1:7">
      <c r="B320" s="475" t="s">
        <v>390</v>
      </c>
      <c r="C320" s="477"/>
      <c r="D320" s="469"/>
      <c r="E320" s="470"/>
      <c r="F320" s="469"/>
      <c r="G320" s="471"/>
    </row>
    <row r="321" spans="1:7">
      <c r="B321" s="467"/>
      <c r="C321" s="477"/>
      <c r="D321" s="469"/>
      <c r="E321" s="470"/>
      <c r="F321" s="469"/>
      <c r="G321" s="471"/>
    </row>
    <row r="322" spans="1:7">
      <c r="B322" s="591" t="s">
        <v>148</v>
      </c>
      <c r="C322" s="477"/>
      <c r="D322" s="469"/>
      <c r="E322" s="470"/>
      <c r="F322" s="469"/>
      <c r="G322" s="471"/>
    </row>
    <row r="323" spans="1:7" ht="17.25">
      <c r="A323" s="455" t="s">
        <v>24</v>
      </c>
      <c r="B323" s="1032" t="s">
        <v>369</v>
      </c>
      <c r="C323" s="477"/>
      <c r="D323" s="469"/>
      <c r="E323" s="470"/>
      <c r="F323" s="469"/>
      <c r="G323" s="471"/>
    </row>
    <row r="324" spans="1:7">
      <c r="B324" s="462" t="s">
        <v>192</v>
      </c>
      <c r="C324" s="474">
        <v>2</v>
      </c>
      <c r="D324" s="464" t="s">
        <v>100</v>
      </c>
      <c r="E324" s="465"/>
      <c r="F324" s="464" t="s">
        <v>134</v>
      </c>
      <c r="G324" s="466">
        <f>C324*E324</f>
        <v>0</v>
      </c>
    </row>
    <row r="325" spans="1:7">
      <c r="B325" s="467"/>
      <c r="C325" s="477"/>
      <c r="D325" s="469"/>
      <c r="E325" s="470"/>
      <c r="F325" s="469"/>
      <c r="G325" s="471"/>
    </row>
    <row r="326" spans="1:7">
      <c r="B326" s="461"/>
      <c r="C326" s="477"/>
      <c r="D326" s="469"/>
      <c r="E326" s="470"/>
      <c r="F326" s="469"/>
      <c r="G326" s="471"/>
    </row>
    <row r="327" spans="1:7">
      <c r="B327" s="467"/>
      <c r="C327" s="477"/>
      <c r="D327" s="469"/>
      <c r="E327" s="470"/>
      <c r="F327" s="469"/>
      <c r="G327" s="471"/>
    </row>
    <row r="328" spans="1:7" ht="30">
      <c r="A328" s="455" t="s">
        <v>41</v>
      </c>
      <c r="B328" s="475" t="s">
        <v>392</v>
      </c>
      <c r="C328" s="477"/>
      <c r="D328" s="469"/>
      <c r="E328" s="470"/>
      <c r="F328" s="469"/>
      <c r="G328" s="471"/>
    </row>
    <row r="329" spans="1:7" ht="45">
      <c r="A329" s="460"/>
      <c r="B329" s="475" t="s">
        <v>388</v>
      </c>
      <c r="C329" s="477"/>
      <c r="D329" s="469"/>
      <c r="E329" s="470"/>
      <c r="F329" s="469"/>
      <c r="G329" s="471"/>
    </row>
    <row r="330" spans="1:7" ht="75">
      <c r="B330" s="475" t="s">
        <v>389</v>
      </c>
      <c r="C330" s="477"/>
      <c r="D330" s="469"/>
      <c r="E330" s="470"/>
      <c r="F330" s="469"/>
      <c r="G330" s="471"/>
    </row>
    <row r="331" spans="1:7">
      <c r="B331" s="475" t="s">
        <v>390</v>
      </c>
      <c r="C331" s="477"/>
      <c r="D331" s="469"/>
      <c r="E331" s="470"/>
      <c r="F331" s="469"/>
      <c r="G331" s="471"/>
    </row>
    <row r="332" spans="1:7">
      <c r="B332" s="467"/>
      <c r="C332" s="477"/>
      <c r="D332" s="469"/>
      <c r="E332" s="470"/>
      <c r="F332" s="469"/>
      <c r="G332" s="471"/>
    </row>
    <row r="333" spans="1:7">
      <c r="A333" s="455" t="s">
        <v>42</v>
      </c>
      <c r="B333" s="600" t="s">
        <v>393</v>
      </c>
      <c r="C333" s="477"/>
      <c r="D333" s="469"/>
      <c r="E333" s="470"/>
      <c r="F333" s="469"/>
      <c r="G333" s="471"/>
    </row>
    <row r="334" spans="1:7">
      <c r="B334" s="462" t="s">
        <v>192</v>
      </c>
      <c r="C334" s="474">
        <v>1</v>
      </c>
      <c r="D334" s="464" t="s">
        <v>100</v>
      </c>
      <c r="E334" s="465"/>
      <c r="F334" s="464" t="s">
        <v>134</v>
      </c>
      <c r="G334" s="466">
        <f>C334*E334</f>
        <v>0</v>
      </c>
    </row>
    <row r="335" spans="1:7">
      <c r="B335" s="467"/>
      <c r="C335" s="468"/>
      <c r="D335" s="469"/>
      <c r="E335" s="470"/>
      <c r="F335" s="469"/>
      <c r="G335" s="471"/>
    </row>
    <row r="336" spans="1:7">
      <c r="B336" s="467"/>
      <c r="C336" s="468"/>
      <c r="D336" s="469"/>
      <c r="E336" s="470"/>
      <c r="F336" s="469"/>
      <c r="G336" s="471"/>
    </row>
    <row r="337" spans="1:7">
      <c r="A337" s="455" t="s">
        <v>43</v>
      </c>
      <c r="B337" s="475" t="s">
        <v>395</v>
      </c>
      <c r="C337" s="477"/>
      <c r="D337" s="469"/>
      <c r="E337" s="470"/>
      <c r="F337" s="469"/>
      <c r="G337" s="471"/>
    </row>
    <row r="338" spans="1:7" ht="135">
      <c r="A338" s="460"/>
      <c r="B338" s="475" t="s">
        <v>773</v>
      </c>
      <c r="C338" s="477"/>
      <c r="D338" s="469"/>
      <c r="E338" s="470"/>
      <c r="F338" s="469"/>
      <c r="G338" s="471"/>
    </row>
    <row r="339" spans="1:7" ht="60">
      <c r="B339" s="475" t="s">
        <v>396</v>
      </c>
      <c r="C339" s="477"/>
      <c r="D339" s="469"/>
      <c r="E339" s="470"/>
      <c r="F339" s="469"/>
      <c r="G339" s="471"/>
    </row>
    <row r="340" spans="1:7">
      <c r="B340" s="475" t="s">
        <v>397</v>
      </c>
      <c r="C340" s="477"/>
      <c r="D340" s="469"/>
      <c r="E340" s="470"/>
      <c r="F340" s="469"/>
      <c r="G340" s="471"/>
    </row>
    <row r="341" spans="1:7">
      <c r="B341" s="467"/>
      <c r="C341" s="477"/>
      <c r="D341" s="469"/>
      <c r="E341" s="470"/>
      <c r="F341" s="469"/>
      <c r="G341" s="471"/>
    </row>
    <row r="342" spans="1:7">
      <c r="B342" s="462" t="s">
        <v>192</v>
      </c>
      <c r="C342" s="474">
        <v>1</v>
      </c>
      <c r="D342" s="464" t="s">
        <v>100</v>
      </c>
      <c r="E342" s="465"/>
      <c r="F342" s="464" t="s">
        <v>134</v>
      </c>
      <c r="G342" s="466">
        <f>C342*E342</f>
        <v>0</v>
      </c>
    </row>
    <row r="343" spans="1:7">
      <c r="B343" s="467"/>
      <c r="C343" s="468"/>
      <c r="D343" s="469"/>
      <c r="E343" s="470"/>
      <c r="F343" s="469"/>
      <c r="G343" s="471"/>
    </row>
    <row r="344" spans="1:7" ht="15.75" thickBot="1">
      <c r="B344" s="493"/>
      <c r="C344" s="478"/>
      <c r="D344" s="494"/>
      <c r="E344" s="495"/>
      <c r="F344" s="494"/>
      <c r="G344" s="496"/>
    </row>
    <row r="346" spans="1:7" ht="45">
      <c r="B346" s="570" t="s">
        <v>380</v>
      </c>
      <c r="C346" s="484" t="s">
        <v>207</v>
      </c>
      <c r="D346" s="485" t="s">
        <v>207</v>
      </c>
      <c r="E346" s="486" t="s">
        <v>208</v>
      </c>
      <c r="F346" s="464" t="s">
        <v>134</v>
      </c>
      <c r="G346" s="466">
        <f>SUM(G302:G327)</f>
        <v>0</v>
      </c>
    </row>
    <row r="347" spans="1:7">
      <c r="D347" s="499"/>
      <c r="E347" s="500"/>
      <c r="F347" s="499"/>
      <c r="G347" s="501"/>
    </row>
    <row r="348" spans="1:7" ht="15.75" thickBot="1"/>
    <row r="349" spans="1:7" ht="57" thickBot="1">
      <c r="A349" s="449" t="s">
        <v>398</v>
      </c>
      <c r="B349" s="450" t="s">
        <v>399</v>
      </c>
    </row>
    <row r="350" spans="1:7">
      <c r="D350" s="499"/>
      <c r="E350" s="500"/>
      <c r="F350" s="499"/>
      <c r="G350" s="501"/>
    </row>
    <row r="352" spans="1:7">
      <c r="A352" s="455" t="s">
        <v>35</v>
      </c>
      <c r="B352" s="896" t="s">
        <v>840</v>
      </c>
      <c r="C352" s="468"/>
      <c r="D352" s="469"/>
      <c r="E352" s="470"/>
      <c r="F352" s="469"/>
      <c r="G352" s="471"/>
    </row>
    <row r="353" spans="1:7" ht="165">
      <c r="B353" s="561" t="s">
        <v>843</v>
      </c>
      <c r="C353" s="468"/>
      <c r="D353" s="469"/>
      <c r="E353" s="470"/>
      <c r="F353" s="469"/>
      <c r="G353" s="471"/>
    </row>
    <row r="354" spans="1:7" ht="300">
      <c r="B354" s="561" t="s">
        <v>844</v>
      </c>
      <c r="C354" s="468"/>
      <c r="D354" s="469"/>
      <c r="E354" s="470"/>
      <c r="F354" s="469"/>
      <c r="G354" s="471"/>
    </row>
    <row r="355" spans="1:7" ht="135">
      <c r="B355" s="561" t="s">
        <v>841</v>
      </c>
      <c r="C355" s="468"/>
      <c r="D355" s="469"/>
      <c r="E355" s="470"/>
      <c r="F355" s="469"/>
      <c r="G355" s="471"/>
    </row>
    <row r="356" spans="1:7" ht="120">
      <c r="B356" s="475" t="s">
        <v>842</v>
      </c>
      <c r="C356" s="468"/>
      <c r="D356" s="469"/>
      <c r="E356" s="470"/>
      <c r="F356" s="469"/>
      <c r="G356" s="471"/>
    </row>
    <row r="357" spans="1:7" ht="195">
      <c r="B357" s="475" t="s">
        <v>845</v>
      </c>
      <c r="C357" s="468"/>
      <c r="D357" s="469"/>
      <c r="E357" s="470"/>
      <c r="F357" s="469"/>
      <c r="G357" s="471"/>
    </row>
    <row r="358" spans="1:7" ht="150">
      <c r="B358" s="475" t="s">
        <v>846</v>
      </c>
      <c r="C358" s="468"/>
      <c r="D358" s="469"/>
      <c r="E358" s="470"/>
      <c r="F358" s="469"/>
      <c r="G358" s="471"/>
    </row>
    <row r="359" spans="1:7" ht="120">
      <c r="B359" s="475" t="s">
        <v>847</v>
      </c>
      <c r="C359" s="468"/>
      <c r="D359" s="469"/>
      <c r="E359" s="470"/>
      <c r="F359" s="469"/>
      <c r="G359" s="471"/>
    </row>
    <row r="360" spans="1:7">
      <c r="B360" s="475" t="s">
        <v>854</v>
      </c>
      <c r="C360" s="468"/>
      <c r="D360" s="469"/>
      <c r="E360" s="470"/>
      <c r="F360" s="469"/>
      <c r="G360" s="471"/>
    </row>
    <row r="361" spans="1:7" s="621" customFormat="1" ht="13.5">
      <c r="A361" s="618"/>
      <c r="B361" s="623"/>
      <c r="C361" s="620"/>
      <c r="D361" s="620"/>
      <c r="F361" s="620"/>
      <c r="G361" s="622"/>
    </row>
    <row r="362" spans="1:7">
      <c r="B362" s="591" t="s">
        <v>148</v>
      </c>
      <c r="D362" s="499"/>
      <c r="E362" s="500"/>
      <c r="F362" s="499"/>
      <c r="G362" s="501"/>
    </row>
    <row r="363" spans="1:7" ht="30">
      <c r="A363" s="455" t="s">
        <v>37</v>
      </c>
      <c r="B363" s="456" t="s">
        <v>337</v>
      </c>
      <c r="C363" s="468"/>
      <c r="D363" s="469"/>
      <c r="E363" s="470"/>
      <c r="F363" s="469"/>
      <c r="G363" s="471"/>
    </row>
    <row r="364" spans="1:7">
      <c r="B364" s="462" t="s">
        <v>83</v>
      </c>
      <c r="C364" s="463">
        <v>456</v>
      </c>
      <c r="D364" s="464" t="s">
        <v>100</v>
      </c>
      <c r="E364" s="465"/>
      <c r="F364" s="464" t="s">
        <v>134</v>
      </c>
      <c r="G364" s="466">
        <f>C364*E364</f>
        <v>0</v>
      </c>
    </row>
    <row r="365" spans="1:7" s="703" customFormat="1" ht="12">
      <c r="A365" s="610"/>
      <c r="B365" s="611"/>
      <c r="C365" s="612"/>
      <c r="D365" s="613"/>
      <c r="E365" s="614"/>
      <c r="F365" s="613"/>
      <c r="G365" s="615"/>
    </row>
    <row r="366" spans="1:7">
      <c r="A366" s="455" t="s">
        <v>38</v>
      </c>
      <c r="B366" s="456" t="s">
        <v>341</v>
      </c>
      <c r="C366" s="468"/>
      <c r="D366" s="469"/>
      <c r="E366" s="470"/>
      <c r="F366" s="469"/>
      <c r="G366" s="471"/>
    </row>
    <row r="367" spans="1:7">
      <c r="B367" s="462" t="s">
        <v>83</v>
      </c>
      <c r="C367" s="463">
        <v>66</v>
      </c>
      <c r="D367" s="464" t="s">
        <v>100</v>
      </c>
      <c r="E367" s="465"/>
      <c r="F367" s="464" t="s">
        <v>134</v>
      </c>
      <c r="G367" s="466">
        <f>C367*E367</f>
        <v>0</v>
      </c>
    </row>
    <row r="368" spans="1:7">
      <c r="B368" s="467"/>
      <c r="C368" s="468"/>
      <c r="D368" s="469"/>
      <c r="E368" s="470"/>
      <c r="F368" s="469"/>
      <c r="G368" s="471"/>
    </row>
    <row r="369" spans="1:7">
      <c r="B369" s="467"/>
      <c r="C369" s="468"/>
      <c r="D369" s="469"/>
      <c r="E369" s="470"/>
      <c r="F369" s="469"/>
      <c r="G369" s="471"/>
    </row>
    <row r="370" spans="1:7" ht="30">
      <c r="A370" s="455" t="s">
        <v>22</v>
      </c>
      <c r="B370" s="896" t="s">
        <v>848</v>
      </c>
      <c r="C370" s="468"/>
      <c r="D370" s="469"/>
      <c r="E370" s="470"/>
      <c r="F370" s="469"/>
      <c r="G370" s="471"/>
    </row>
    <row r="371" spans="1:7" ht="195">
      <c r="B371" s="475" t="s">
        <v>851</v>
      </c>
      <c r="C371" s="468"/>
      <c r="D371" s="469"/>
      <c r="E371" s="470"/>
      <c r="F371" s="469"/>
      <c r="G371" s="471"/>
    </row>
    <row r="372" spans="1:7" ht="195">
      <c r="B372" s="475" t="s">
        <v>852</v>
      </c>
      <c r="C372" s="468"/>
      <c r="D372" s="469"/>
      <c r="E372" s="470"/>
      <c r="F372" s="469"/>
      <c r="G372" s="471"/>
    </row>
    <row r="373" spans="1:7" ht="120">
      <c r="B373" s="475" t="s">
        <v>849</v>
      </c>
      <c r="C373" s="468"/>
      <c r="D373" s="469"/>
      <c r="E373" s="470"/>
      <c r="F373" s="469"/>
      <c r="G373" s="471"/>
    </row>
    <row r="374" spans="1:7" ht="45">
      <c r="B374" s="475" t="s">
        <v>853</v>
      </c>
      <c r="C374" s="468"/>
      <c r="D374" s="469"/>
      <c r="E374" s="470"/>
      <c r="F374" s="469"/>
      <c r="G374" s="471"/>
    </row>
    <row r="375" spans="1:7" ht="105">
      <c r="B375" s="475" t="s">
        <v>850</v>
      </c>
      <c r="C375" s="468"/>
      <c r="D375" s="469"/>
      <c r="E375" s="470"/>
      <c r="F375" s="469"/>
      <c r="G375" s="471"/>
    </row>
    <row r="376" spans="1:7">
      <c r="B376" s="475" t="s">
        <v>854</v>
      </c>
      <c r="C376" s="468"/>
      <c r="D376" s="469"/>
      <c r="E376" s="470"/>
      <c r="F376" s="469"/>
      <c r="G376" s="471"/>
    </row>
    <row r="377" spans="1:7">
      <c r="B377" s="467"/>
      <c r="C377" s="468"/>
      <c r="D377" s="469"/>
      <c r="E377" s="470"/>
      <c r="F377" s="469"/>
      <c r="G377" s="471"/>
    </row>
    <row r="378" spans="1:7">
      <c r="B378" s="591" t="s">
        <v>148</v>
      </c>
      <c r="D378" s="499"/>
      <c r="E378" s="500"/>
      <c r="F378" s="499"/>
      <c r="G378" s="501"/>
    </row>
    <row r="379" spans="1:7" ht="30">
      <c r="A379" s="455" t="s">
        <v>24</v>
      </c>
      <c r="B379" s="456" t="s">
        <v>337</v>
      </c>
      <c r="C379" s="468"/>
      <c r="D379" s="469"/>
      <c r="E379" s="470"/>
      <c r="F379" s="469"/>
      <c r="G379" s="471"/>
    </row>
    <row r="380" spans="1:7">
      <c r="B380" s="462" t="s">
        <v>83</v>
      </c>
      <c r="C380" s="463">
        <v>456</v>
      </c>
      <c r="D380" s="464" t="s">
        <v>100</v>
      </c>
      <c r="E380" s="465"/>
      <c r="F380" s="464" t="s">
        <v>134</v>
      </c>
      <c r="G380" s="466">
        <f>C380*E380</f>
        <v>0</v>
      </c>
    </row>
    <row r="381" spans="1:7">
      <c r="A381" s="455" t="s">
        <v>47</v>
      </c>
      <c r="B381" s="456" t="s">
        <v>341</v>
      </c>
      <c r="C381" s="468"/>
      <c r="D381" s="469"/>
      <c r="E381" s="470"/>
      <c r="F381" s="469"/>
      <c r="G381" s="471"/>
    </row>
    <row r="382" spans="1:7">
      <c r="B382" s="462" t="s">
        <v>83</v>
      </c>
      <c r="C382" s="463">
        <v>66</v>
      </c>
      <c r="D382" s="464" t="s">
        <v>100</v>
      </c>
      <c r="E382" s="465"/>
      <c r="F382" s="464" t="s">
        <v>134</v>
      </c>
      <c r="G382" s="466">
        <f>C382*E382</f>
        <v>0</v>
      </c>
    </row>
    <row r="383" spans="1:7">
      <c r="B383" s="467"/>
      <c r="C383" s="468"/>
      <c r="D383" s="469"/>
      <c r="E383" s="470"/>
      <c r="F383" s="469"/>
      <c r="G383" s="471"/>
    </row>
    <row r="384" spans="1:7" ht="15.75" thickBot="1">
      <c r="B384" s="478"/>
      <c r="C384" s="479"/>
      <c r="D384" s="480"/>
      <c r="E384" s="481"/>
      <c r="F384" s="480"/>
      <c r="G384" s="482"/>
    </row>
    <row r="385" spans="1:7">
      <c r="B385" s="467"/>
      <c r="C385" s="468"/>
      <c r="D385" s="469"/>
      <c r="E385" s="470"/>
      <c r="F385" s="469"/>
      <c r="G385" s="471"/>
    </row>
    <row r="386" spans="1:7" s="707" customFormat="1" ht="30">
      <c r="A386" s="455"/>
      <c r="B386" s="570" t="s">
        <v>399</v>
      </c>
      <c r="C386" s="624" t="s">
        <v>207</v>
      </c>
      <c r="D386" s="485" t="s">
        <v>207</v>
      </c>
      <c r="E386" s="486" t="s">
        <v>208</v>
      </c>
      <c r="F386" s="464" t="s">
        <v>134</v>
      </c>
      <c r="G386" s="466">
        <f>SUM(G351:G383)</f>
        <v>0</v>
      </c>
    </row>
    <row r="387" spans="1:7" s="707" customFormat="1">
      <c r="A387" s="455"/>
      <c r="B387" s="456"/>
      <c r="C387" s="451"/>
      <c r="D387" s="499"/>
      <c r="E387" s="500"/>
      <c r="F387" s="499"/>
      <c r="G387" s="501"/>
    </row>
    <row r="388" spans="1:7" s="707" customFormat="1">
      <c r="A388" s="455"/>
      <c r="B388" s="456"/>
      <c r="C388" s="451"/>
      <c r="D388" s="499"/>
      <c r="E388" s="500"/>
      <c r="F388" s="499"/>
      <c r="G388" s="501"/>
    </row>
    <row r="389" spans="1:7" s="707" customFormat="1">
      <c r="A389" s="455"/>
      <c r="B389" s="456"/>
      <c r="C389" s="451"/>
      <c r="D389" s="499"/>
      <c r="E389" s="500"/>
      <c r="F389" s="499"/>
      <c r="G389" s="501"/>
    </row>
    <row r="390" spans="1:7" ht="21">
      <c r="A390" s="625"/>
      <c r="B390" s="736" t="s">
        <v>796</v>
      </c>
      <c r="C390" s="671"/>
      <c r="D390" s="499"/>
      <c r="E390" s="499"/>
      <c r="F390" s="499"/>
      <c r="G390" s="501"/>
    </row>
    <row r="391" spans="1:7">
      <c r="A391" s="626"/>
      <c r="B391" s="499"/>
      <c r="C391" s="499"/>
      <c r="D391" s="499"/>
      <c r="E391" s="499"/>
      <c r="F391" s="499"/>
      <c r="G391" s="501"/>
    </row>
    <row r="392" spans="1:7">
      <c r="A392" s="626"/>
      <c r="B392" s="499"/>
      <c r="C392" s="499"/>
      <c r="D392" s="499"/>
      <c r="E392" s="499"/>
      <c r="F392" s="499"/>
      <c r="G392" s="501"/>
    </row>
    <row r="393" spans="1:7">
      <c r="A393" s="626"/>
      <c r="B393" s="499"/>
      <c r="C393" s="499"/>
      <c r="D393" s="499"/>
      <c r="E393" s="499"/>
      <c r="F393" s="499"/>
      <c r="G393" s="501"/>
    </row>
    <row r="394" spans="1:7">
      <c r="A394" s="627" t="s">
        <v>140</v>
      </c>
      <c r="B394" s="628" t="str">
        <f>B6</f>
        <v>PRIPREMNI, PRETHODNI I ZAVRŠNI RADOVI</v>
      </c>
      <c r="C394" s="629" t="s">
        <v>207</v>
      </c>
      <c r="D394" s="630" t="s">
        <v>207</v>
      </c>
      <c r="E394" s="631" t="s">
        <v>136</v>
      </c>
      <c r="F394" s="632" t="s">
        <v>134</v>
      </c>
      <c r="G394" s="633">
        <f>G71</f>
        <v>0</v>
      </c>
    </row>
    <row r="395" spans="1:7">
      <c r="A395" s="626"/>
      <c r="B395" s="498"/>
      <c r="C395" s="499"/>
      <c r="D395" s="499"/>
      <c r="E395" s="499"/>
      <c r="F395" s="499"/>
      <c r="G395" s="634"/>
    </row>
    <row r="396" spans="1:7">
      <c r="A396" s="627" t="s">
        <v>209</v>
      </c>
      <c r="B396" s="628" t="str">
        <f>B75</f>
        <v>ZEMLJANI I SLIČNI RADOVI</v>
      </c>
      <c r="C396" s="635" t="s">
        <v>207</v>
      </c>
      <c r="D396" s="630" t="s">
        <v>207</v>
      </c>
      <c r="E396" s="631" t="s">
        <v>136</v>
      </c>
      <c r="F396" s="632" t="s">
        <v>134</v>
      </c>
      <c r="G396" s="633">
        <f>G168</f>
        <v>0</v>
      </c>
    </row>
    <row r="397" spans="1:7">
      <c r="A397" s="626"/>
      <c r="B397" s="498"/>
      <c r="C397" s="499"/>
      <c r="D397" s="499"/>
      <c r="E397" s="499"/>
      <c r="F397" s="499"/>
      <c r="G397" s="634"/>
    </row>
    <row r="398" spans="1:7" ht="30">
      <c r="A398" s="632" t="s">
        <v>281</v>
      </c>
      <c r="B398" s="636" t="str">
        <f>B171</f>
        <v>BETONSKI, ZIDARSKI, ASFALTERSKI I SLIČNI RADOVI</v>
      </c>
      <c r="C398" s="635" t="s">
        <v>207</v>
      </c>
      <c r="D398" s="630" t="s">
        <v>207</v>
      </c>
      <c r="E398" s="631" t="s">
        <v>136</v>
      </c>
      <c r="F398" s="632" t="s">
        <v>134</v>
      </c>
      <c r="G398" s="633">
        <f>G211</f>
        <v>0</v>
      </c>
    </row>
    <row r="399" spans="1:7">
      <c r="A399" s="637"/>
      <c r="B399" s="638"/>
      <c r="C399" s="639"/>
      <c r="D399" s="640"/>
      <c r="E399" s="639"/>
      <c r="F399" s="640"/>
      <c r="G399" s="641"/>
    </row>
    <row r="400" spans="1:7" ht="30">
      <c r="A400" s="642" t="s">
        <v>321</v>
      </c>
      <c r="B400" s="636" t="str">
        <f>B214</f>
        <v>DOBAVA I DOPREMA KANALIZACIJSKOG MATERIJALA I OSTALE OPREME</v>
      </c>
      <c r="C400" s="635" t="s">
        <v>207</v>
      </c>
      <c r="D400" s="630" t="s">
        <v>207</v>
      </c>
      <c r="E400" s="631" t="s">
        <v>136</v>
      </c>
      <c r="F400" s="632" t="s">
        <v>134</v>
      </c>
      <c r="G400" s="633">
        <f>G296</f>
        <v>0</v>
      </c>
    </row>
    <row r="401" spans="1:7">
      <c r="A401" s="626"/>
      <c r="B401" s="498"/>
      <c r="C401" s="499"/>
      <c r="D401" s="499"/>
      <c r="E401" s="499"/>
      <c r="F401" s="499"/>
      <c r="G401" s="634"/>
    </row>
    <row r="402" spans="1:7" ht="30">
      <c r="A402" s="642" t="s">
        <v>379</v>
      </c>
      <c r="B402" s="636" t="str">
        <f>B299</f>
        <v>UGRADBA I MONTIRANJE KANALIZACIJSKOG MATERIJALA I OSTALE OPREME</v>
      </c>
      <c r="C402" s="635" t="s">
        <v>207</v>
      </c>
      <c r="D402" s="630" t="s">
        <v>207</v>
      </c>
      <c r="E402" s="631" t="s">
        <v>136</v>
      </c>
      <c r="F402" s="632" t="s">
        <v>134</v>
      </c>
      <c r="G402" s="633">
        <f>G346</f>
        <v>0</v>
      </c>
    </row>
    <row r="403" spans="1:7">
      <c r="A403" s="626"/>
      <c r="B403" s="498"/>
      <c r="C403" s="499"/>
      <c r="D403" s="499"/>
      <c r="E403" s="499"/>
      <c r="F403" s="499"/>
      <c r="G403" s="634"/>
    </row>
    <row r="404" spans="1:7" ht="30">
      <c r="A404" s="642" t="s">
        <v>398</v>
      </c>
      <c r="B404" s="636" t="str">
        <f>B349</f>
        <v>RAZNI KANALIZACIJSKI I OSTALI RADOVI I ISPITIVANJA KOLEKTORA</v>
      </c>
      <c r="C404" s="635" t="s">
        <v>207</v>
      </c>
      <c r="D404" s="630" t="s">
        <v>207</v>
      </c>
      <c r="E404" s="631" t="s">
        <v>136</v>
      </c>
      <c r="F404" s="632" t="s">
        <v>134</v>
      </c>
      <c r="G404" s="633">
        <f>G386</f>
        <v>0</v>
      </c>
    </row>
    <row r="405" spans="1:7">
      <c r="A405" s="626"/>
      <c r="B405" s="498"/>
      <c r="C405" s="499"/>
      <c r="D405" s="499"/>
      <c r="E405" s="499"/>
      <c r="F405" s="499"/>
      <c r="G405" s="634"/>
    </row>
    <row r="406" spans="1:7" ht="15.75" thickBot="1">
      <c r="A406" s="626"/>
      <c r="B406" s="643"/>
      <c r="C406" s="644"/>
      <c r="D406" s="645"/>
      <c r="E406" s="646"/>
      <c r="F406" s="645"/>
      <c r="G406" s="647"/>
    </row>
    <row r="407" spans="1:7">
      <c r="A407" s="648"/>
      <c r="B407" s="498"/>
      <c r="C407" s="499"/>
      <c r="D407" s="499"/>
      <c r="E407" s="499"/>
      <c r="F407" s="499"/>
      <c r="G407" s="634"/>
    </row>
    <row r="408" spans="1:7">
      <c r="A408" s="648"/>
      <c r="B408" s="649" t="s">
        <v>797</v>
      </c>
      <c r="C408" s="650"/>
      <c r="D408" s="651"/>
      <c r="E408" s="652"/>
      <c r="F408" s="653"/>
      <c r="G408" s="654">
        <f>SUM(G392:G405)</f>
        <v>0</v>
      </c>
    </row>
    <row r="409" spans="1:7">
      <c r="A409" s="648"/>
      <c r="B409" s="708"/>
      <c r="C409" s="709"/>
      <c r="D409" s="709"/>
      <c r="E409" s="709"/>
      <c r="F409" s="709"/>
      <c r="G409" s="699"/>
    </row>
    <row r="410" spans="1:7">
      <c r="A410" s="626"/>
      <c r="B410" s="499"/>
      <c r="C410" s="499"/>
      <c r="D410" s="499"/>
      <c r="E410" s="499"/>
      <c r="F410" s="499"/>
      <c r="G410" s="501"/>
    </row>
    <row r="411" spans="1:7">
      <c r="A411" s="710"/>
      <c r="B411" s="711"/>
      <c r="C411" s="712"/>
      <c r="D411" s="713"/>
      <c r="F411" s="713"/>
      <c r="G411" s="668"/>
    </row>
    <row r="412" spans="1:7">
      <c r="A412" s="710"/>
      <c r="B412" s="711"/>
      <c r="C412" s="712"/>
      <c r="D412" s="713"/>
      <c r="F412" s="713"/>
      <c r="G412" s="668"/>
    </row>
    <row r="413" spans="1:7">
      <c r="A413" s="710"/>
      <c r="B413" s="711"/>
      <c r="C413" s="712"/>
      <c r="D413" s="713"/>
      <c r="F413" s="713"/>
      <c r="G413" s="668"/>
    </row>
    <row r="414" spans="1:7">
      <c r="A414" s="710"/>
      <c r="B414" s="711"/>
      <c r="C414" s="712"/>
      <c r="D414" s="713"/>
      <c r="F414" s="713"/>
      <c r="G414" s="668"/>
    </row>
    <row r="415" spans="1:7">
      <c r="A415" s="710"/>
      <c r="B415" s="711"/>
      <c r="C415" s="712"/>
      <c r="D415" s="713"/>
      <c r="F415" s="713"/>
      <c r="G415" s="668"/>
    </row>
    <row r="416" spans="1:7">
      <c r="A416" s="710"/>
      <c r="B416" s="711"/>
      <c r="C416" s="712"/>
      <c r="D416" s="713"/>
      <c r="F416" s="713"/>
      <c r="G416" s="668"/>
    </row>
    <row r="417" spans="1:7">
      <c r="A417" s="710"/>
      <c r="B417" s="711"/>
      <c r="C417" s="712"/>
      <c r="D417" s="713"/>
      <c r="F417" s="713"/>
      <c r="G417" s="668"/>
    </row>
    <row r="418" spans="1:7">
      <c r="A418" s="710"/>
      <c r="B418" s="711"/>
      <c r="C418" s="712"/>
      <c r="D418" s="713"/>
      <c r="F418" s="713"/>
      <c r="G418" s="668"/>
    </row>
    <row r="419" spans="1:7">
      <c r="A419" s="710"/>
      <c r="B419" s="711"/>
      <c r="C419" s="712"/>
      <c r="D419" s="713"/>
      <c r="F419" s="713"/>
      <c r="G419" s="668"/>
    </row>
    <row r="420" spans="1:7">
      <c r="A420" s="710"/>
      <c r="B420" s="711"/>
      <c r="C420" s="712"/>
      <c r="D420" s="713"/>
      <c r="F420" s="713"/>
      <c r="G420" s="668"/>
    </row>
    <row r="421" spans="1:7">
      <c r="A421" s="710"/>
      <c r="B421" s="711"/>
      <c r="C421" s="712"/>
      <c r="D421" s="713"/>
      <c r="F421" s="713"/>
      <c r="G421" s="668"/>
    </row>
    <row r="422" spans="1:7">
      <c r="A422" s="710"/>
      <c r="B422" s="711"/>
      <c r="C422" s="712"/>
      <c r="D422" s="713"/>
      <c r="F422" s="713"/>
      <c r="G422" s="668"/>
    </row>
    <row r="423" spans="1:7">
      <c r="A423" s="710"/>
      <c r="B423" s="711"/>
      <c r="C423" s="712"/>
      <c r="D423" s="713"/>
      <c r="F423" s="713"/>
      <c r="G423" s="668"/>
    </row>
    <row r="424" spans="1:7">
      <c r="A424" s="710"/>
      <c r="B424" s="711"/>
      <c r="C424" s="712"/>
      <c r="D424" s="713"/>
      <c r="F424" s="713"/>
      <c r="G424" s="668"/>
    </row>
    <row r="425" spans="1:7">
      <c r="A425" s="710"/>
      <c r="B425" s="711"/>
      <c r="C425" s="712"/>
      <c r="D425" s="713"/>
      <c r="F425" s="713"/>
      <c r="G425" s="668"/>
    </row>
    <row r="426" spans="1:7">
      <c r="A426" s="710"/>
      <c r="B426" s="711"/>
      <c r="C426" s="712"/>
      <c r="D426" s="713"/>
      <c r="F426" s="713"/>
      <c r="G426" s="668"/>
    </row>
    <row r="427" spans="1:7">
      <c r="A427" s="710"/>
      <c r="B427" s="711"/>
      <c r="C427" s="712"/>
      <c r="D427" s="713"/>
      <c r="F427" s="713"/>
      <c r="G427" s="668"/>
    </row>
    <row r="428" spans="1:7">
      <c r="A428" s="710"/>
      <c r="B428" s="711"/>
      <c r="C428" s="712"/>
      <c r="D428" s="713"/>
      <c r="F428" s="713"/>
      <c r="G428" s="668"/>
    </row>
    <row r="429" spans="1:7">
      <c r="A429" s="710"/>
      <c r="B429" s="711"/>
      <c r="C429" s="712"/>
      <c r="D429" s="713"/>
      <c r="F429" s="713"/>
      <c r="G429" s="668"/>
    </row>
    <row r="430" spans="1:7">
      <c r="A430" s="710"/>
      <c r="B430" s="711"/>
      <c r="C430" s="712"/>
      <c r="D430" s="713"/>
      <c r="F430" s="713"/>
      <c r="G430" s="668"/>
    </row>
    <row r="431" spans="1:7">
      <c r="A431" s="710"/>
      <c r="B431" s="711"/>
      <c r="C431" s="712"/>
      <c r="D431" s="713"/>
      <c r="F431" s="713"/>
      <c r="G431" s="668"/>
    </row>
    <row r="432" spans="1:7">
      <c r="A432" s="710"/>
      <c r="B432" s="711"/>
      <c r="C432" s="712"/>
      <c r="D432" s="713"/>
      <c r="F432" s="713"/>
      <c r="G432" s="668"/>
    </row>
    <row r="433" spans="1:7">
      <c r="A433" s="710"/>
      <c r="B433" s="711"/>
      <c r="C433" s="712"/>
      <c r="D433" s="713"/>
      <c r="F433" s="713"/>
      <c r="G433" s="668"/>
    </row>
    <row r="434" spans="1:7">
      <c r="A434" s="710"/>
      <c r="B434" s="711"/>
      <c r="C434" s="712"/>
      <c r="D434" s="713"/>
      <c r="F434" s="713"/>
      <c r="G434" s="668"/>
    </row>
    <row r="435" spans="1:7">
      <c r="A435" s="710"/>
      <c r="B435" s="711"/>
      <c r="C435" s="712"/>
      <c r="D435" s="713"/>
      <c r="F435" s="713"/>
      <c r="G435" s="668"/>
    </row>
    <row r="436" spans="1:7">
      <c r="A436" s="710"/>
      <c r="B436" s="711"/>
      <c r="C436" s="712"/>
      <c r="D436" s="713"/>
      <c r="F436" s="713"/>
      <c r="G436" s="668"/>
    </row>
    <row r="437" spans="1:7">
      <c r="A437" s="710"/>
      <c r="B437" s="711"/>
      <c r="C437" s="712"/>
      <c r="D437" s="713"/>
      <c r="F437" s="713"/>
      <c r="G437" s="668"/>
    </row>
    <row r="438" spans="1:7">
      <c r="A438" s="710"/>
      <c r="B438" s="711"/>
      <c r="C438" s="712"/>
      <c r="D438" s="713"/>
      <c r="F438" s="713"/>
      <c r="G438" s="668"/>
    </row>
    <row r="439" spans="1:7">
      <c r="A439" s="710"/>
      <c r="B439" s="711"/>
      <c r="C439" s="712"/>
      <c r="D439" s="713"/>
      <c r="F439" s="713"/>
      <c r="G439" s="668"/>
    </row>
    <row r="440" spans="1:7">
      <c r="A440" s="710"/>
      <c r="B440" s="711"/>
      <c r="C440" s="712"/>
      <c r="D440" s="713"/>
      <c r="F440" s="713"/>
      <c r="G440" s="668"/>
    </row>
    <row r="441" spans="1:7">
      <c r="A441" s="710"/>
      <c r="B441" s="711"/>
      <c r="C441" s="712"/>
      <c r="D441" s="713"/>
      <c r="F441" s="713"/>
      <c r="G441" s="668"/>
    </row>
    <row r="442" spans="1:7">
      <c r="A442" s="710"/>
      <c r="B442" s="711"/>
      <c r="C442" s="712"/>
      <c r="D442" s="713"/>
      <c r="F442" s="713"/>
      <c r="G442" s="668"/>
    </row>
    <row r="443" spans="1:7">
      <c r="A443" s="710"/>
      <c r="B443" s="711"/>
      <c r="C443" s="712"/>
      <c r="D443" s="713"/>
      <c r="F443" s="713"/>
      <c r="G443" s="668"/>
    </row>
    <row r="444" spans="1:7">
      <c r="A444" s="710"/>
      <c r="B444" s="711"/>
      <c r="C444" s="712"/>
      <c r="D444" s="713"/>
      <c r="F444" s="713"/>
      <c r="G444" s="668"/>
    </row>
    <row r="445" spans="1:7">
      <c r="A445" s="710"/>
      <c r="B445" s="711"/>
      <c r="C445" s="712"/>
      <c r="D445" s="713"/>
      <c r="F445" s="713"/>
      <c r="G445" s="668"/>
    </row>
    <row r="446" spans="1:7">
      <c r="A446" s="710"/>
      <c r="B446" s="711"/>
      <c r="C446" s="712"/>
      <c r="D446" s="713"/>
      <c r="F446" s="713"/>
      <c r="G446" s="668"/>
    </row>
    <row r="447" spans="1:7">
      <c r="A447" s="710"/>
      <c r="B447" s="711"/>
      <c r="C447" s="712"/>
      <c r="D447" s="713"/>
      <c r="F447" s="713"/>
      <c r="G447" s="668"/>
    </row>
    <row r="448" spans="1:7">
      <c r="A448" s="710"/>
      <c r="B448" s="711"/>
      <c r="C448" s="712"/>
      <c r="D448" s="713"/>
      <c r="F448" s="713"/>
      <c r="G448" s="668"/>
    </row>
    <row r="449" spans="1:7">
      <c r="A449" s="710"/>
      <c r="B449" s="711"/>
      <c r="C449" s="712"/>
      <c r="D449" s="713"/>
      <c r="F449" s="713"/>
      <c r="G449" s="668"/>
    </row>
    <row r="450" spans="1:7">
      <c r="A450" s="710"/>
      <c r="B450" s="711"/>
      <c r="C450" s="712"/>
      <c r="D450" s="713"/>
      <c r="F450" s="713"/>
      <c r="G450" s="668"/>
    </row>
    <row r="451" spans="1:7">
      <c r="A451" s="710"/>
      <c r="B451" s="711"/>
      <c r="C451" s="712"/>
      <c r="D451" s="713"/>
      <c r="F451" s="713"/>
      <c r="G451" s="668"/>
    </row>
    <row r="452" spans="1:7">
      <c r="A452" s="710"/>
      <c r="B452" s="711"/>
      <c r="C452" s="712"/>
      <c r="D452" s="713"/>
      <c r="F452" s="713"/>
      <c r="G452" s="668"/>
    </row>
    <row r="453" spans="1:7">
      <c r="A453" s="710"/>
      <c r="B453" s="711"/>
      <c r="C453" s="712"/>
      <c r="D453" s="713"/>
      <c r="F453" s="713"/>
      <c r="G453" s="668"/>
    </row>
    <row r="454" spans="1:7">
      <c r="A454" s="710"/>
      <c r="B454" s="711"/>
      <c r="C454" s="712"/>
      <c r="D454" s="713"/>
      <c r="F454" s="713"/>
      <c r="G454" s="668"/>
    </row>
    <row r="455" spans="1:7">
      <c r="A455" s="710"/>
      <c r="B455" s="711"/>
      <c r="C455" s="712"/>
      <c r="D455" s="713"/>
      <c r="F455" s="713"/>
      <c r="G455" s="668"/>
    </row>
    <row r="456" spans="1:7">
      <c r="A456" s="710"/>
      <c r="B456" s="711"/>
      <c r="C456" s="712"/>
      <c r="D456" s="713"/>
      <c r="F456" s="713"/>
      <c r="G456" s="668"/>
    </row>
    <row r="457" spans="1:7">
      <c r="A457" s="710"/>
      <c r="B457" s="711"/>
      <c r="C457" s="712"/>
      <c r="D457" s="713"/>
      <c r="F457" s="713"/>
      <c r="G457" s="668"/>
    </row>
    <row r="458" spans="1:7">
      <c r="A458" s="710"/>
      <c r="B458" s="711"/>
      <c r="C458" s="712"/>
      <c r="D458" s="713"/>
      <c r="F458" s="713"/>
      <c r="G458" s="668"/>
    </row>
    <row r="459" spans="1:7">
      <c r="A459" s="710"/>
      <c r="B459" s="711"/>
      <c r="C459" s="712"/>
      <c r="D459" s="713"/>
      <c r="F459" s="713"/>
      <c r="G459" s="668"/>
    </row>
    <row r="460" spans="1:7">
      <c r="A460" s="710"/>
      <c r="B460" s="711"/>
      <c r="C460" s="712"/>
      <c r="D460" s="713"/>
      <c r="F460" s="713"/>
      <c r="G460" s="668"/>
    </row>
    <row r="461" spans="1:7">
      <c r="A461" s="710"/>
      <c r="B461" s="711"/>
      <c r="C461" s="712"/>
      <c r="D461" s="713"/>
      <c r="F461" s="713"/>
      <c r="G461" s="668"/>
    </row>
    <row r="462" spans="1:7">
      <c r="A462" s="710"/>
      <c r="B462" s="711"/>
      <c r="C462" s="712"/>
      <c r="D462" s="713"/>
      <c r="F462" s="713"/>
      <c r="G462" s="668"/>
    </row>
    <row r="463" spans="1:7">
      <c r="A463" s="710"/>
      <c r="B463" s="711"/>
      <c r="C463" s="712"/>
      <c r="D463" s="713"/>
      <c r="F463" s="713"/>
      <c r="G463" s="668"/>
    </row>
    <row r="464" spans="1:7">
      <c r="A464" s="710"/>
      <c r="B464" s="711"/>
      <c r="C464" s="712"/>
      <c r="D464" s="713"/>
      <c r="F464" s="713"/>
      <c r="G464" s="668"/>
    </row>
    <row r="465" spans="1:7">
      <c r="A465" s="710"/>
      <c r="B465" s="711"/>
      <c r="C465" s="712"/>
      <c r="D465" s="713"/>
      <c r="F465" s="713"/>
      <c r="G465" s="668"/>
    </row>
    <row r="466" spans="1:7">
      <c r="A466" s="710"/>
      <c r="B466" s="711"/>
      <c r="C466" s="712"/>
      <c r="D466" s="713"/>
      <c r="F466" s="713"/>
      <c r="G466" s="668"/>
    </row>
    <row r="467" spans="1:7">
      <c r="A467" s="710"/>
      <c r="B467" s="711"/>
      <c r="C467" s="712"/>
      <c r="D467" s="713"/>
      <c r="F467" s="713"/>
      <c r="G467" s="668"/>
    </row>
    <row r="468" spans="1:7">
      <c r="A468" s="710"/>
      <c r="B468" s="711"/>
      <c r="C468" s="712"/>
      <c r="D468" s="713"/>
      <c r="F468" s="713"/>
      <c r="G468" s="668"/>
    </row>
    <row r="469" spans="1:7">
      <c r="A469" s="710"/>
      <c r="B469" s="711"/>
      <c r="C469" s="712"/>
      <c r="D469" s="713"/>
      <c r="F469" s="713"/>
      <c r="G469" s="668"/>
    </row>
    <row r="470" spans="1:7">
      <c r="A470" s="710"/>
      <c r="B470" s="711"/>
      <c r="C470" s="712"/>
      <c r="D470" s="713"/>
      <c r="F470" s="713"/>
      <c r="G470" s="668"/>
    </row>
    <row r="471" spans="1:7">
      <c r="A471" s="710"/>
      <c r="B471" s="711"/>
      <c r="C471" s="712"/>
      <c r="D471" s="713"/>
      <c r="F471" s="713"/>
      <c r="G471" s="668"/>
    </row>
    <row r="472" spans="1:7">
      <c r="A472" s="710"/>
      <c r="B472" s="711"/>
      <c r="C472" s="712"/>
      <c r="D472" s="713"/>
      <c r="F472" s="713"/>
      <c r="G472" s="668"/>
    </row>
    <row r="473" spans="1:7">
      <c r="A473" s="710"/>
      <c r="B473" s="711"/>
      <c r="C473" s="712"/>
      <c r="D473" s="713"/>
      <c r="F473" s="713"/>
      <c r="G473" s="668"/>
    </row>
    <row r="474" spans="1:7">
      <c r="A474" s="710"/>
      <c r="B474" s="711"/>
      <c r="C474" s="712"/>
      <c r="D474" s="713"/>
      <c r="F474" s="713"/>
      <c r="G474" s="668"/>
    </row>
    <row r="475" spans="1:7">
      <c r="A475" s="710"/>
      <c r="B475" s="711"/>
      <c r="C475" s="712"/>
      <c r="D475" s="713"/>
      <c r="F475" s="713"/>
      <c r="G475" s="668"/>
    </row>
    <row r="476" spans="1:7">
      <c r="A476" s="710"/>
      <c r="B476" s="711"/>
      <c r="C476" s="712"/>
      <c r="D476" s="713"/>
      <c r="F476" s="713"/>
      <c r="G476" s="668"/>
    </row>
    <row r="477" spans="1:7">
      <c r="A477" s="710"/>
      <c r="B477" s="711"/>
      <c r="C477" s="712"/>
      <c r="D477" s="713"/>
      <c r="F477" s="713"/>
      <c r="G477" s="668"/>
    </row>
    <row r="478" spans="1:7">
      <c r="A478" s="710"/>
      <c r="B478" s="711"/>
      <c r="C478" s="712"/>
      <c r="D478" s="713"/>
      <c r="F478" s="713"/>
      <c r="G478" s="668"/>
    </row>
    <row r="479" spans="1:7">
      <c r="A479" s="710"/>
      <c r="B479" s="711"/>
      <c r="C479" s="712"/>
      <c r="D479" s="713"/>
      <c r="F479" s="713"/>
      <c r="G479" s="668"/>
    </row>
    <row r="480" spans="1:7">
      <c r="A480" s="710"/>
      <c r="B480" s="711"/>
      <c r="C480" s="712"/>
      <c r="D480" s="713"/>
      <c r="F480" s="713"/>
      <c r="G480" s="668"/>
    </row>
    <row r="481" spans="1:7">
      <c r="A481" s="710"/>
      <c r="B481" s="711"/>
      <c r="C481" s="712"/>
      <c r="D481" s="713"/>
      <c r="F481" s="713"/>
      <c r="G481" s="668"/>
    </row>
    <row r="482" spans="1:7">
      <c r="A482" s="710"/>
      <c r="B482" s="711"/>
      <c r="C482" s="712"/>
      <c r="D482" s="713"/>
      <c r="F482" s="713"/>
      <c r="G482" s="668"/>
    </row>
    <row r="483" spans="1:7">
      <c r="A483" s="710"/>
      <c r="B483" s="711"/>
      <c r="C483" s="712"/>
      <c r="D483" s="713"/>
      <c r="F483" s="713"/>
      <c r="G483" s="668"/>
    </row>
    <row r="484" spans="1:7">
      <c r="A484" s="710"/>
      <c r="B484" s="711"/>
      <c r="C484" s="712"/>
      <c r="D484" s="713"/>
      <c r="F484" s="713"/>
      <c r="G484" s="668"/>
    </row>
    <row r="485" spans="1:7">
      <c r="A485" s="710"/>
      <c r="B485" s="711"/>
      <c r="C485" s="712"/>
      <c r="D485" s="713"/>
      <c r="F485" s="713"/>
      <c r="G485" s="668"/>
    </row>
    <row r="486" spans="1:7">
      <c r="A486" s="710"/>
      <c r="B486" s="711"/>
      <c r="C486" s="712"/>
      <c r="D486" s="713"/>
      <c r="F486" s="713"/>
      <c r="G486" s="668"/>
    </row>
    <row r="487" spans="1:7">
      <c r="A487" s="710"/>
      <c r="B487" s="711"/>
      <c r="C487" s="712"/>
      <c r="D487" s="713"/>
      <c r="F487" s="713"/>
      <c r="G487" s="668"/>
    </row>
    <row r="488" spans="1:7">
      <c r="A488" s="710"/>
      <c r="B488" s="711"/>
      <c r="C488" s="712"/>
      <c r="D488" s="713"/>
      <c r="F488" s="713"/>
      <c r="G488" s="668"/>
    </row>
    <row r="489" spans="1:7">
      <c r="A489" s="710"/>
      <c r="B489" s="711"/>
      <c r="C489" s="712"/>
      <c r="D489" s="713"/>
      <c r="F489" s="713"/>
      <c r="G489" s="668"/>
    </row>
    <row r="490" spans="1:7">
      <c r="A490" s="710"/>
      <c r="B490" s="711"/>
      <c r="C490" s="712"/>
      <c r="D490" s="713"/>
      <c r="F490" s="713"/>
      <c r="G490" s="668"/>
    </row>
    <row r="491" spans="1:7">
      <c r="A491" s="710"/>
      <c r="B491" s="711"/>
      <c r="C491" s="712"/>
      <c r="D491" s="713"/>
      <c r="F491" s="713"/>
      <c r="G491" s="668"/>
    </row>
    <row r="492" spans="1:7">
      <c r="A492" s="710"/>
      <c r="B492" s="711"/>
      <c r="C492" s="712"/>
      <c r="D492" s="713"/>
      <c r="F492" s="713"/>
      <c r="G492" s="668"/>
    </row>
    <row r="493" spans="1:7">
      <c r="A493" s="710"/>
      <c r="B493" s="711"/>
      <c r="C493" s="712"/>
      <c r="D493" s="713"/>
      <c r="F493" s="713"/>
      <c r="G493" s="668"/>
    </row>
    <row r="494" spans="1:7">
      <c r="A494" s="710"/>
      <c r="B494" s="711"/>
      <c r="C494" s="712"/>
      <c r="D494" s="713"/>
      <c r="F494" s="713"/>
      <c r="G494" s="668"/>
    </row>
    <row r="495" spans="1:7">
      <c r="A495" s="710"/>
      <c r="B495" s="711"/>
      <c r="C495" s="712"/>
      <c r="D495" s="713"/>
      <c r="F495" s="713"/>
      <c r="G495" s="668"/>
    </row>
    <row r="496" spans="1:7">
      <c r="A496" s="710"/>
      <c r="B496" s="711"/>
      <c r="C496" s="712"/>
      <c r="D496" s="713"/>
      <c r="F496" s="713"/>
      <c r="G496" s="668"/>
    </row>
    <row r="497" spans="1:7">
      <c r="A497" s="710"/>
      <c r="B497" s="711"/>
      <c r="C497" s="712"/>
      <c r="D497" s="713"/>
      <c r="F497" s="713"/>
      <c r="G497" s="668"/>
    </row>
    <row r="498" spans="1:7">
      <c r="A498" s="710"/>
      <c r="B498" s="711"/>
      <c r="C498" s="712"/>
      <c r="D498" s="713"/>
      <c r="F498" s="713"/>
      <c r="G498" s="668"/>
    </row>
    <row r="499" spans="1:7">
      <c r="A499" s="710"/>
      <c r="B499" s="711"/>
      <c r="C499" s="712"/>
      <c r="D499" s="713"/>
      <c r="F499" s="713"/>
      <c r="G499" s="668"/>
    </row>
    <row r="500" spans="1:7">
      <c r="A500" s="710"/>
      <c r="B500" s="711"/>
      <c r="C500" s="712"/>
      <c r="D500" s="713"/>
      <c r="F500" s="713"/>
      <c r="G500" s="668"/>
    </row>
    <row r="501" spans="1:7">
      <c r="A501" s="710"/>
      <c r="B501" s="711"/>
      <c r="C501" s="712"/>
      <c r="D501" s="713"/>
      <c r="F501" s="713"/>
      <c r="G501" s="668"/>
    </row>
    <row r="502" spans="1:7">
      <c r="A502" s="710"/>
      <c r="B502" s="711"/>
      <c r="C502" s="712"/>
      <c r="D502" s="713"/>
      <c r="F502" s="713"/>
      <c r="G502" s="668"/>
    </row>
    <row r="503" spans="1:7">
      <c r="A503" s="710"/>
      <c r="B503" s="711"/>
      <c r="C503" s="712"/>
      <c r="D503" s="713"/>
      <c r="F503" s="713"/>
      <c r="G503" s="668"/>
    </row>
    <row r="504" spans="1:7">
      <c r="A504" s="710"/>
      <c r="B504" s="711"/>
      <c r="C504" s="712"/>
      <c r="D504" s="713"/>
      <c r="F504" s="713"/>
      <c r="G504" s="668"/>
    </row>
    <row r="505" spans="1:7">
      <c r="A505" s="710"/>
      <c r="B505" s="711"/>
      <c r="C505" s="712"/>
      <c r="D505" s="713"/>
      <c r="F505" s="713"/>
      <c r="G505" s="668"/>
    </row>
    <row r="506" spans="1:7">
      <c r="A506" s="710"/>
      <c r="B506" s="711"/>
      <c r="C506" s="712"/>
      <c r="D506" s="713"/>
      <c r="F506" s="713"/>
      <c r="G506" s="668"/>
    </row>
    <row r="507" spans="1:7">
      <c r="A507" s="710"/>
      <c r="B507" s="711"/>
      <c r="C507" s="712"/>
      <c r="D507" s="713"/>
      <c r="F507" s="713"/>
      <c r="G507" s="668"/>
    </row>
    <row r="508" spans="1:7">
      <c r="A508" s="710"/>
      <c r="B508" s="711"/>
      <c r="C508" s="712"/>
      <c r="D508" s="713"/>
      <c r="F508" s="713"/>
      <c r="G508" s="668"/>
    </row>
    <row r="509" spans="1:7">
      <c r="A509" s="710"/>
      <c r="B509" s="711"/>
      <c r="C509" s="712"/>
      <c r="D509" s="713"/>
      <c r="F509" s="713"/>
      <c r="G509" s="668"/>
    </row>
    <row r="510" spans="1:7">
      <c r="A510" s="710"/>
      <c r="B510" s="711"/>
      <c r="C510" s="712"/>
      <c r="D510" s="713"/>
      <c r="F510" s="713"/>
      <c r="G510" s="668"/>
    </row>
    <row r="511" spans="1:7">
      <c r="A511" s="710"/>
      <c r="B511" s="711"/>
      <c r="C511" s="712"/>
      <c r="D511" s="713"/>
      <c r="F511" s="713"/>
      <c r="G511" s="668"/>
    </row>
    <row r="512" spans="1:7">
      <c r="A512" s="710"/>
      <c r="B512" s="711"/>
      <c r="C512" s="712"/>
      <c r="D512" s="713"/>
      <c r="F512" s="713"/>
      <c r="G512" s="668"/>
    </row>
    <row r="513" spans="1:7">
      <c r="A513" s="710"/>
      <c r="B513" s="711"/>
      <c r="C513" s="712"/>
      <c r="D513" s="713"/>
      <c r="F513" s="713"/>
      <c r="G513" s="668"/>
    </row>
    <row r="514" spans="1:7">
      <c r="A514" s="710"/>
      <c r="B514" s="711"/>
      <c r="C514" s="712"/>
      <c r="D514" s="713"/>
      <c r="F514" s="713"/>
      <c r="G514" s="668"/>
    </row>
    <row r="515" spans="1:7">
      <c r="A515" s="710"/>
      <c r="B515" s="711"/>
      <c r="C515" s="712"/>
      <c r="D515" s="713"/>
      <c r="F515" s="713"/>
      <c r="G515" s="668"/>
    </row>
    <row r="516" spans="1:7">
      <c r="A516" s="710"/>
      <c r="B516" s="711"/>
      <c r="C516" s="712"/>
      <c r="D516" s="713"/>
      <c r="F516" s="713"/>
      <c r="G516" s="668"/>
    </row>
    <row r="517" spans="1:7">
      <c r="A517" s="710"/>
      <c r="B517" s="711"/>
      <c r="C517" s="712"/>
      <c r="D517" s="713"/>
      <c r="F517" s="713"/>
      <c r="G517" s="668"/>
    </row>
    <row r="518" spans="1:7">
      <c r="A518" s="710"/>
      <c r="B518" s="711"/>
      <c r="C518" s="712"/>
      <c r="D518" s="713"/>
      <c r="F518" s="713"/>
      <c r="G518" s="668"/>
    </row>
    <row r="519" spans="1:7">
      <c r="A519" s="710"/>
      <c r="B519" s="711"/>
      <c r="C519" s="712"/>
      <c r="D519" s="713"/>
      <c r="F519" s="713"/>
      <c r="G519" s="668"/>
    </row>
    <row r="520" spans="1:7">
      <c r="A520" s="710"/>
      <c r="B520" s="711"/>
      <c r="C520" s="712"/>
      <c r="D520" s="713"/>
      <c r="F520" s="713"/>
      <c r="G520" s="668"/>
    </row>
    <row r="521" spans="1:7">
      <c r="A521" s="710"/>
      <c r="B521" s="711"/>
      <c r="C521" s="712"/>
      <c r="D521" s="713"/>
      <c r="F521" s="713"/>
      <c r="G521" s="668"/>
    </row>
    <row r="522" spans="1:7">
      <c r="A522" s="710"/>
      <c r="B522" s="711"/>
      <c r="C522" s="712"/>
      <c r="D522" s="713"/>
      <c r="F522" s="713"/>
      <c r="G522" s="668"/>
    </row>
    <row r="523" spans="1:7">
      <c r="A523" s="710"/>
      <c r="B523" s="711"/>
      <c r="C523" s="712"/>
      <c r="D523" s="713"/>
      <c r="F523" s="713"/>
      <c r="G523" s="668"/>
    </row>
    <row r="524" spans="1:7">
      <c r="A524" s="710"/>
      <c r="B524" s="711"/>
      <c r="C524" s="712"/>
      <c r="D524" s="713"/>
      <c r="F524" s="713"/>
      <c r="G524" s="668"/>
    </row>
    <row r="525" spans="1:7">
      <c r="A525" s="710"/>
      <c r="B525" s="711"/>
      <c r="C525" s="712"/>
      <c r="D525" s="713"/>
      <c r="F525" s="713"/>
      <c r="G525" s="668"/>
    </row>
    <row r="526" spans="1:7">
      <c r="A526" s="710"/>
      <c r="B526" s="711"/>
      <c r="C526" s="712"/>
      <c r="D526" s="713"/>
      <c r="F526" s="713"/>
      <c r="G526" s="668"/>
    </row>
    <row r="527" spans="1:7">
      <c r="A527" s="710"/>
      <c r="B527" s="711"/>
      <c r="C527" s="712"/>
      <c r="D527" s="713"/>
      <c r="F527" s="713"/>
      <c r="G527" s="668"/>
    </row>
    <row r="528" spans="1:7">
      <c r="A528" s="710"/>
      <c r="B528" s="711"/>
      <c r="C528" s="712"/>
      <c r="D528" s="713"/>
      <c r="F528" s="713"/>
      <c r="G528" s="668"/>
    </row>
    <row r="529" spans="1:7">
      <c r="A529" s="710"/>
      <c r="B529" s="711"/>
      <c r="C529" s="712"/>
      <c r="D529" s="713"/>
      <c r="F529" s="713"/>
      <c r="G529" s="668"/>
    </row>
    <row r="530" spans="1:7">
      <c r="A530" s="710"/>
      <c r="B530" s="711"/>
      <c r="C530" s="712"/>
      <c r="D530" s="713"/>
      <c r="F530" s="713"/>
      <c r="G530" s="668"/>
    </row>
    <row r="531" spans="1:7">
      <c r="A531" s="710"/>
      <c r="B531" s="711"/>
      <c r="C531" s="712"/>
      <c r="D531" s="713"/>
      <c r="F531" s="713"/>
      <c r="G531" s="668"/>
    </row>
    <row r="532" spans="1:7">
      <c r="A532" s="710"/>
      <c r="B532" s="711"/>
      <c r="C532" s="712"/>
      <c r="D532" s="713"/>
      <c r="F532" s="713"/>
      <c r="G532" s="668"/>
    </row>
    <row r="533" spans="1:7">
      <c r="A533" s="710"/>
      <c r="B533" s="711"/>
      <c r="C533" s="712"/>
      <c r="D533" s="713"/>
      <c r="F533" s="713"/>
      <c r="G533" s="668"/>
    </row>
    <row r="534" spans="1:7">
      <c r="A534" s="710"/>
      <c r="B534" s="711"/>
      <c r="C534" s="712"/>
      <c r="D534" s="713"/>
      <c r="F534" s="713"/>
      <c r="G534" s="668"/>
    </row>
    <row r="535" spans="1:7">
      <c r="A535" s="710"/>
      <c r="B535" s="711"/>
      <c r="C535" s="712"/>
      <c r="D535" s="713"/>
      <c r="F535" s="713"/>
      <c r="G535" s="668"/>
    </row>
    <row r="536" spans="1:7">
      <c r="A536" s="710"/>
      <c r="B536" s="711"/>
      <c r="C536" s="712"/>
      <c r="D536" s="713"/>
      <c r="F536" s="713"/>
      <c r="G536" s="668"/>
    </row>
    <row r="537" spans="1:7">
      <c r="A537" s="710"/>
      <c r="B537" s="711"/>
      <c r="C537" s="712"/>
      <c r="D537" s="713"/>
      <c r="F537" s="713"/>
      <c r="G537" s="668"/>
    </row>
    <row r="538" spans="1:7">
      <c r="A538" s="710"/>
      <c r="B538" s="711"/>
      <c r="C538" s="712"/>
      <c r="D538" s="713"/>
      <c r="F538" s="713"/>
      <c r="G538" s="668"/>
    </row>
    <row r="539" spans="1:7">
      <c r="A539" s="710"/>
      <c r="B539" s="711"/>
      <c r="C539" s="712"/>
      <c r="D539" s="713"/>
      <c r="F539" s="713"/>
      <c r="G539" s="668"/>
    </row>
    <row r="540" spans="1:7">
      <c r="A540" s="710"/>
      <c r="B540" s="711"/>
      <c r="C540" s="712"/>
      <c r="D540" s="713"/>
      <c r="F540" s="713"/>
      <c r="G540" s="668"/>
    </row>
    <row r="541" spans="1:7">
      <c r="A541" s="710"/>
      <c r="B541" s="711"/>
      <c r="C541" s="712"/>
      <c r="D541" s="713"/>
      <c r="F541" s="713"/>
      <c r="G541" s="668"/>
    </row>
    <row r="542" spans="1:7">
      <c r="A542" s="710"/>
      <c r="B542" s="711"/>
      <c r="C542" s="712"/>
      <c r="D542" s="713"/>
      <c r="F542" s="713"/>
      <c r="G542" s="668"/>
    </row>
    <row r="543" spans="1:7">
      <c r="A543" s="710"/>
      <c r="B543" s="711"/>
      <c r="C543" s="712"/>
      <c r="D543" s="713"/>
      <c r="F543" s="713"/>
      <c r="G543" s="668"/>
    </row>
    <row r="544" spans="1:7">
      <c r="A544" s="710"/>
      <c r="B544" s="711"/>
      <c r="C544" s="712"/>
      <c r="D544" s="713"/>
      <c r="F544" s="713"/>
      <c r="G544" s="668"/>
    </row>
    <row r="545" spans="1:7">
      <c r="A545" s="710"/>
      <c r="B545" s="711"/>
      <c r="C545" s="712"/>
      <c r="D545" s="713"/>
      <c r="F545" s="713"/>
      <c r="G545" s="668"/>
    </row>
    <row r="546" spans="1:7">
      <c r="A546" s="710"/>
      <c r="B546" s="711"/>
      <c r="C546" s="712"/>
      <c r="D546" s="713"/>
      <c r="F546" s="713"/>
      <c r="G546" s="668"/>
    </row>
    <row r="547" spans="1:7">
      <c r="A547" s="710"/>
      <c r="B547" s="711"/>
      <c r="C547" s="712"/>
      <c r="D547" s="713"/>
      <c r="F547" s="713"/>
      <c r="G547" s="668"/>
    </row>
    <row r="548" spans="1:7">
      <c r="A548" s="710"/>
      <c r="B548" s="711"/>
      <c r="C548" s="712"/>
      <c r="D548" s="713"/>
      <c r="F548" s="713"/>
      <c r="G548" s="668"/>
    </row>
    <row r="549" spans="1:7">
      <c r="A549" s="710"/>
      <c r="B549" s="711"/>
      <c r="C549" s="712"/>
      <c r="D549" s="713"/>
      <c r="F549" s="713"/>
      <c r="G549" s="668"/>
    </row>
    <row r="550" spans="1:7">
      <c r="A550" s="710"/>
      <c r="B550" s="711"/>
      <c r="C550" s="712"/>
      <c r="D550" s="713"/>
      <c r="F550" s="713"/>
      <c r="G550" s="668"/>
    </row>
    <row r="551" spans="1:7">
      <c r="A551" s="710"/>
      <c r="B551" s="711"/>
      <c r="C551" s="712"/>
      <c r="D551" s="713"/>
      <c r="F551" s="713"/>
      <c r="G551" s="668"/>
    </row>
    <row r="552" spans="1:7">
      <c r="A552" s="710"/>
      <c r="B552" s="711"/>
      <c r="C552" s="712"/>
      <c r="D552" s="713"/>
      <c r="F552" s="713"/>
      <c r="G552" s="668"/>
    </row>
    <row r="553" spans="1:7">
      <c r="A553" s="710"/>
      <c r="B553" s="711"/>
      <c r="C553" s="712"/>
      <c r="D553" s="713"/>
      <c r="F553" s="713"/>
      <c r="G553" s="668"/>
    </row>
    <row r="554" spans="1:7">
      <c r="A554" s="710"/>
      <c r="B554" s="711"/>
      <c r="C554" s="712"/>
      <c r="D554" s="713"/>
      <c r="F554" s="713"/>
      <c r="G554" s="668"/>
    </row>
    <row r="555" spans="1:7">
      <c r="A555" s="710"/>
      <c r="B555" s="711"/>
      <c r="C555" s="712"/>
      <c r="D555" s="713"/>
      <c r="F555" s="713"/>
      <c r="G555" s="668"/>
    </row>
    <row r="556" spans="1:7">
      <c r="A556" s="710"/>
      <c r="B556" s="711"/>
      <c r="C556" s="712"/>
      <c r="D556" s="713"/>
      <c r="F556" s="713"/>
      <c r="G556" s="668"/>
    </row>
    <row r="557" spans="1:7">
      <c r="A557" s="710"/>
      <c r="B557" s="711"/>
      <c r="C557" s="712"/>
      <c r="D557" s="713"/>
      <c r="F557" s="713"/>
      <c r="G557" s="668"/>
    </row>
    <row r="558" spans="1:7">
      <c r="A558" s="710"/>
      <c r="B558" s="711"/>
      <c r="C558" s="712"/>
      <c r="D558" s="713"/>
      <c r="F558" s="713"/>
      <c r="G558" s="668"/>
    </row>
    <row r="559" spans="1:7">
      <c r="A559" s="710"/>
      <c r="B559" s="711"/>
      <c r="C559" s="712"/>
      <c r="D559" s="713"/>
      <c r="F559" s="713"/>
      <c r="G559" s="668"/>
    </row>
    <row r="560" spans="1:7">
      <c r="A560" s="710"/>
      <c r="B560" s="711"/>
      <c r="C560" s="712"/>
      <c r="D560" s="713"/>
      <c r="F560" s="713"/>
      <c r="G560" s="668"/>
    </row>
    <row r="561" spans="1:7">
      <c r="A561" s="710"/>
      <c r="B561" s="711"/>
      <c r="C561" s="712"/>
      <c r="D561" s="713"/>
      <c r="F561" s="713"/>
      <c r="G561" s="668"/>
    </row>
    <row r="562" spans="1:7">
      <c r="A562" s="710"/>
      <c r="B562" s="711"/>
      <c r="C562" s="712"/>
      <c r="D562" s="713"/>
      <c r="F562" s="713"/>
      <c r="G562" s="668"/>
    </row>
    <row r="563" spans="1:7">
      <c r="A563" s="710"/>
      <c r="B563" s="711"/>
      <c r="C563" s="712"/>
      <c r="D563" s="713"/>
      <c r="F563" s="713"/>
      <c r="G563" s="668"/>
    </row>
    <row r="564" spans="1:7">
      <c r="A564" s="710"/>
      <c r="B564" s="711"/>
      <c r="C564" s="712"/>
      <c r="D564" s="713"/>
      <c r="F564" s="713"/>
      <c r="G564" s="668"/>
    </row>
    <row r="565" spans="1:7">
      <c r="A565" s="710"/>
      <c r="B565" s="711"/>
      <c r="C565" s="712"/>
      <c r="D565" s="713"/>
      <c r="F565" s="713"/>
      <c r="G565" s="668"/>
    </row>
    <row r="566" spans="1:7">
      <c r="A566" s="710"/>
      <c r="B566" s="711"/>
      <c r="C566" s="712"/>
      <c r="D566" s="713"/>
      <c r="F566" s="713"/>
      <c r="G566" s="668"/>
    </row>
    <row r="567" spans="1:7">
      <c r="A567" s="710"/>
      <c r="B567" s="711"/>
      <c r="C567" s="712"/>
      <c r="D567" s="713"/>
      <c r="F567" s="713"/>
      <c r="G567" s="668"/>
    </row>
    <row r="568" spans="1:7">
      <c r="A568" s="710"/>
      <c r="B568" s="711"/>
      <c r="C568" s="712"/>
      <c r="D568" s="713"/>
      <c r="F568" s="713"/>
      <c r="G568" s="668"/>
    </row>
    <row r="569" spans="1:7">
      <c r="A569" s="710"/>
      <c r="B569" s="711"/>
      <c r="C569" s="712"/>
      <c r="D569" s="713"/>
      <c r="F569" s="713"/>
      <c r="G569" s="668"/>
    </row>
    <row r="570" spans="1:7">
      <c r="A570" s="710"/>
      <c r="B570" s="711"/>
      <c r="C570" s="712"/>
      <c r="D570" s="713"/>
      <c r="F570" s="713"/>
      <c r="G570" s="668"/>
    </row>
    <row r="571" spans="1:7">
      <c r="A571" s="710"/>
      <c r="B571" s="711"/>
      <c r="C571" s="712"/>
      <c r="D571" s="713"/>
      <c r="F571" s="713"/>
      <c r="G571" s="668"/>
    </row>
    <row r="572" spans="1:7">
      <c r="A572" s="710"/>
      <c r="B572" s="711"/>
      <c r="C572" s="712"/>
      <c r="D572" s="713"/>
      <c r="F572" s="713"/>
      <c r="G572" s="668"/>
    </row>
    <row r="573" spans="1:7">
      <c r="A573" s="710"/>
      <c r="B573" s="711"/>
      <c r="C573" s="712"/>
      <c r="D573" s="713"/>
      <c r="F573" s="713"/>
      <c r="G573" s="668"/>
    </row>
    <row r="574" spans="1:7">
      <c r="A574" s="710"/>
      <c r="B574" s="711"/>
      <c r="C574" s="712"/>
      <c r="D574" s="713"/>
      <c r="F574" s="713"/>
      <c r="G574" s="668"/>
    </row>
    <row r="575" spans="1:7">
      <c r="A575" s="710"/>
      <c r="B575" s="711"/>
      <c r="C575" s="712"/>
      <c r="D575" s="713"/>
      <c r="F575" s="713"/>
      <c r="G575" s="668"/>
    </row>
    <row r="576" spans="1:7">
      <c r="A576" s="710"/>
      <c r="B576" s="711"/>
      <c r="C576" s="712"/>
      <c r="D576" s="713"/>
      <c r="F576" s="713"/>
      <c r="G576" s="668"/>
    </row>
    <row r="577" spans="1:7">
      <c r="A577" s="710"/>
      <c r="B577" s="711"/>
      <c r="C577" s="712"/>
      <c r="D577" s="713"/>
      <c r="F577" s="713"/>
      <c r="G577" s="668"/>
    </row>
    <row r="578" spans="1:7">
      <c r="A578" s="710"/>
      <c r="B578" s="711"/>
      <c r="C578" s="712"/>
      <c r="D578" s="713"/>
      <c r="F578" s="713"/>
      <c r="G578" s="668"/>
    </row>
    <row r="579" spans="1:7">
      <c r="A579" s="710"/>
      <c r="B579" s="711"/>
      <c r="C579" s="712"/>
      <c r="D579" s="713"/>
      <c r="F579" s="713"/>
      <c r="G579" s="668"/>
    </row>
    <row r="580" spans="1:7">
      <c r="A580" s="710"/>
      <c r="B580" s="711"/>
      <c r="C580" s="712"/>
      <c r="D580" s="713"/>
      <c r="F580" s="713"/>
      <c r="G580" s="668"/>
    </row>
    <row r="581" spans="1:7">
      <c r="A581" s="710"/>
      <c r="B581" s="711"/>
      <c r="C581" s="712"/>
      <c r="D581" s="713"/>
      <c r="F581" s="713"/>
      <c r="G581" s="668"/>
    </row>
    <row r="582" spans="1:7">
      <c r="A582" s="710"/>
      <c r="B582" s="711"/>
      <c r="C582" s="712"/>
      <c r="D582" s="713"/>
      <c r="F582" s="713"/>
      <c r="G582" s="668"/>
    </row>
    <row r="583" spans="1:7">
      <c r="A583" s="710"/>
      <c r="B583" s="711"/>
      <c r="C583" s="712"/>
      <c r="D583" s="713"/>
      <c r="F583" s="713"/>
      <c r="G583" s="668"/>
    </row>
    <row r="584" spans="1:7">
      <c r="A584" s="710"/>
      <c r="B584" s="711"/>
      <c r="C584" s="712"/>
      <c r="D584" s="713"/>
      <c r="F584" s="713"/>
      <c r="G584" s="668"/>
    </row>
    <row r="585" spans="1:7">
      <c r="A585" s="710"/>
      <c r="B585" s="711"/>
      <c r="C585" s="712"/>
      <c r="D585" s="713"/>
      <c r="F585" s="713"/>
      <c r="G585" s="668"/>
    </row>
    <row r="586" spans="1:7">
      <c r="A586" s="710"/>
      <c r="B586" s="711"/>
      <c r="C586" s="712"/>
      <c r="D586" s="713"/>
      <c r="F586" s="713"/>
      <c r="G586" s="668"/>
    </row>
    <row r="587" spans="1:7">
      <c r="A587" s="710"/>
      <c r="B587" s="711"/>
      <c r="C587" s="712"/>
      <c r="D587" s="713"/>
      <c r="F587" s="713"/>
      <c r="G587" s="668"/>
    </row>
    <row r="588" spans="1:7">
      <c r="A588" s="710"/>
      <c r="B588" s="711"/>
      <c r="C588" s="712"/>
      <c r="D588" s="713"/>
      <c r="F588" s="713"/>
      <c r="G588" s="668"/>
    </row>
    <row r="589" spans="1:7">
      <c r="A589" s="710"/>
      <c r="B589" s="711"/>
      <c r="C589" s="712"/>
      <c r="D589" s="713"/>
      <c r="F589" s="713"/>
      <c r="G589" s="668"/>
    </row>
    <row r="590" spans="1:7">
      <c r="A590" s="710"/>
      <c r="B590" s="711"/>
      <c r="C590" s="712"/>
      <c r="D590" s="713"/>
      <c r="F590" s="713"/>
      <c r="G590" s="668"/>
    </row>
    <row r="591" spans="1:7">
      <c r="A591" s="710"/>
      <c r="B591" s="711"/>
      <c r="C591" s="712"/>
      <c r="D591" s="713"/>
      <c r="F591" s="713"/>
      <c r="G591" s="668"/>
    </row>
    <row r="592" spans="1:7">
      <c r="A592" s="710"/>
      <c r="B592" s="711"/>
      <c r="C592" s="712"/>
      <c r="D592" s="713"/>
      <c r="F592" s="713"/>
      <c r="G592" s="668"/>
    </row>
    <row r="593" spans="1:7">
      <c r="A593" s="710"/>
      <c r="B593" s="711"/>
      <c r="C593" s="712"/>
      <c r="D593" s="713"/>
      <c r="F593" s="713"/>
      <c r="G593" s="668"/>
    </row>
    <row r="594" spans="1:7">
      <c r="A594" s="710"/>
      <c r="B594" s="711"/>
      <c r="C594" s="712"/>
      <c r="D594" s="713"/>
      <c r="F594" s="713"/>
      <c r="G594" s="668"/>
    </row>
    <row r="595" spans="1:7">
      <c r="A595" s="710"/>
      <c r="B595" s="711"/>
      <c r="C595" s="712"/>
      <c r="D595" s="713"/>
      <c r="F595" s="713"/>
      <c r="G595" s="668"/>
    </row>
    <row r="596" spans="1:7">
      <c r="A596" s="710"/>
      <c r="B596" s="711"/>
      <c r="C596" s="712"/>
      <c r="D596" s="713"/>
      <c r="F596" s="713"/>
      <c r="G596" s="668"/>
    </row>
    <row r="597" spans="1:7">
      <c r="A597" s="710"/>
      <c r="B597" s="711"/>
      <c r="C597" s="712"/>
      <c r="D597" s="713"/>
      <c r="F597" s="713"/>
      <c r="G597" s="668"/>
    </row>
    <row r="598" spans="1:7">
      <c r="A598" s="710"/>
      <c r="B598" s="711"/>
      <c r="C598" s="712"/>
      <c r="D598" s="713"/>
      <c r="F598" s="713"/>
      <c r="G598" s="668"/>
    </row>
    <row r="599" spans="1:7">
      <c r="A599" s="710"/>
      <c r="B599" s="711"/>
      <c r="C599" s="712"/>
      <c r="D599" s="713"/>
      <c r="F599" s="713"/>
      <c r="G599" s="668"/>
    </row>
    <row r="600" spans="1:7">
      <c r="A600" s="710"/>
      <c r="B600" s="711"/>
      <c r="C600" s="712"/>
      <c r="D600" s="713"/>
      <c r="F600" s="713"/>
      <c r="G600" s="668"/>
    </row>
    <row r="601" spans="1:7">
      <c r="A601" s="710"/>
      <c r="B601" s="711"/>
      <c r="C601" s="712"/>
      <c r="D601" s="713"/>
      <c r="F601" s="713"/>
      <c r="G601" s="668"/>
    </row>
    <row r="602" spans="1:7">
      <c r="A602" s="710"/>
      <c r="B602" s="711"/>
      <c r="C602" s="712"/>
      <c r="D602" s="713"/>
      <c r="F602" s="713"/>
      <c r="G602" s="668"/>
    </row>
    <row r="603" spans="1:7">
      <c r="A603" s="710"/>
      <c r="B603" s="711"/>
      <c r="C603" s="712"/>
      <c r="D603" s="713"/>
      <c r="F603" s="713"/>
      <c r="G603" s="668"/>
    </row>
    <row r="604" spans="1:7">
      <c r="A604" s="710"/>
      <c r="B604" s="711"/>
      <c r="C604" s="712"/>
      <c r="D604" s="713"/>
      <c r="F604" s="713"/>
      <c r="G604" s="668"/>
    </row>
    <row r="605" spans="1:7">
      <c r="A605" s="710"/>
      <c r="B605" s="711"/>
      <c r="C605" s="712"/>
      <c r="D605" s="713"/>
      <c r="F605" s="713"/>
      <c r="G605" s="668"/>
    </row>
    <row r="606" spans="1:7">
      <c r="A606" s="710"/>
      <c r="B606" s="711"/>
      <c r="C606" s="712"/>
      <c r="D606" s="713"/>
      <c r="F606" s="713"/>
      <c r="G606" s="668"/>
    </row>
    <row r="607" spans="1:7">
      <c r="A607" s="710"/>
      <c r="B607" s="711"/>
      <c r="C607" s="712"/>
      <c r="D607" s="713"/>
      <c r="F607" s="713"/>
      <c r="G607" s="668"/>
    </row>
    <row r="608" spans="1:7">
      <c r="A608" s="710"/>
      <c r="B608" s="711"/>
      <c r="C608" s="712"/>
      <c r="D608" s="713"/>
      <c r="F608" s="713"/>
      <c r="G608" s="668"/>
    </row>
    <row r="609" spans="1:7">
      <c r="A609" s="710"/>
      <c r="B609" s="711"/>
      <c r="C609" s="712"/>
      <c r="D609" s="713"/>
      <c r="F609" s="713"/>
      <c r="G609" s="668"/>
    </row>
    <row r="610" spans="1:7">
      <c r="A610" s="710"/>
      <c r="B610" s="711"/>
      <c r="C610" s="712"/>
      <c r="D610" s="713"/>
      <c r="F610" s="713"/>
      <c r="G610" s="668"/>
    </row>
    <row r="611" spans="1:7">
      <c r="A611" s="710"/>
      <c r="B611" s="711"/>
      <c r="C611" s="712"/>
      <c r="D611" s="713"/>
      <c r="F611" s="713"/>
      <c r="G611" s="668"/>
    </row>
    <row r="612" spans="1:7">
      <c r="A612" s="710"/>
      <c r="B612" s="711"/>
      <c r="C612" s="712"/>
      <c r="D612" s="713"/>
      <c r="F612" s="713"/>
      <c r="G612" s="668"/>
    </row>
    <row r="613" spans="1:7">
      <c r="A613" s="710"/>
      <c r="B613" s="711"/>
      <c r="C613" s="712"/>
      <c r="D613" s="713"/>
      <c r="F613" s="713"/>
      <c r="G613" s="668"/>
    </row>
    <row r="614" spans="1:7">
      <c r="A614" s="710"/>
      <c r="B614" s="711"/>
      <c r="C614" s="712"/>
      <c r="D614" s="713"/>
      <c r="F614" s="713"/>
      <c r="G614" s="668"/>
    </row>
    <row r="615" spans="1:7">
      <c r="A615" s="710"/>
      <c r="B615" s="711"/>
      <c r="C615" s="712"/>
      <c r="D615" s="713"/>
      <c r="F615" s="713"/>
      <c r="G615" s="668"/>
    </row>
    <row r="616" spans="1:7">
      <c r="A616" s="710"/>
      <c r="B616" s="711"/>
      <c r="C616" s="712"/>
      <c r="D616" s="713"/>
      <c r="F616" s="713"/>
      <c r="G616" s="668"/>
    </row>
    <row r="617" spans="1:7">
      <c r="A617" s="710"/>
      <c r="B617" s="711"/>
      <c r="C617" s="712"/>
      <c r="D617" s="713"/>
      <c r="F617" s="713"/>
      <c r="G617" s="668"/>
    </row>
    <row r="618" spans="1:7">
      <c r="A618" s="710"/>
      <c r="B618" s="711"/>
      <c r="C618" s="712"/>
      <c r="D618" s="713"/>
      <c r="F618" s="713"/>
      <c r="G618" s="668"/>
    </row>
  </sheetData>
  <sheetProtection algorithmName="SHA-512" hashValue="YH7svX5kQX6qlganTfQNaU/TZVMmw6ITORACFf+grcf1qt3Znp6BrmjRSIHIqfxfeTLYeK04+pTIDSuL+4812g==" saltValue="seCc1ZIgkpHCqaGUCbD3aw==" spinCount="100000" sheet="1" objects="1" scenarios="1"/>
  <mergeCells count="1">
    <mergeCell ref="A1:G1"/>
  </mergeCells>
  <pageMargins left="0.70866141732283472" right="0.70866141732283472" top="0.74803149606299213" bottom="0.74803149606299213" header="0.31496062992125984" footer="0.31496062992125984"/>
  <pageSetup paperSize="9" scale="86" orientation="portrait" r:id="rId1"/>
  <rowBreaks count="7" manualBreakCount="7">
    <brk id="73" max="16383" man="1"/>
    <brk id="169" max="16383" man="1"/>
    <brk id="212" max="16383" man="1"/>
    <brk id="227" max="16383" man="1"/>
    <brk id="297" max="16383" man="1"/>
    <brk id="347" max="16383" man="1"/>
    <brk id="3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09"/>
  <sheetViews>
    <sheetView topLeftCell="A82" zoomScale="130" zoomScaleNormal="130" zoomScaleSheetLayoutView="80" workbookViewId="0">
      <selection activeCell="L93" sqref="L93"/>
    </sheetView>
  </sheetViews>
  <sheetFormatPr defaultColWidth="9.140625" defaultRowHeight="15"/>
  <cols>
    <col min="1" max="1" width="5.7109375" style="455" customWidth="1"/>
    <col min="2" max="2" width="39.28515625" style="456" customWidth="1"/>
    <col min="3" max="3" width="10.5703125" style="451" customWidth="1"/>
    <col min="4" max="4" width="2.5703125" style="457" customWidth="1"/>
    <col min="5" max="5" width="19.85546875" style="458" customWidth="1"/>
    <col min="6" max="6" width="2.7109375" style="457" customWidth="1"/>
    <col min="7" max="7" width="18.28515625" style="459" customWidth="1"/>
    <col min="8" max="16384" width="9.140625" style="500"/>
  </cols>
  <sheetData>
    <row r="1" spans="1:7" ht="19.5" customHeight="1" thickBot="1">
      <c r="A1" s="1033" t="s">
        <v>890</v>
      </c>
      <c r="B1" s="1034"/>
      <c r="C1" s="1034"/>
      <c r="D1" s="1034"/>
      <c r="E1" s="1034"/>
      <c r="F1" s="1034"/>
      <c r="G1" s="1035"/>
    </row>
    <row r="2" spans="1:7">
      <c r="A2" s="626"/>
      <c r="B2" s="499"/>
      <c r="C2" s="499"/>
      <c r="D2" s="499"/>
      <c r="E2" s="500"/>
      <c r="F2" s="499"/>
      <c r="G2" s="501"/>
    </row>
    <row r="3" spans="1:7" ht="18.75">
      <c r="A3" s="155" t="s">
        <v>198</v>
      </c>
      <c r="B3" s="155" t="s">
        <v>776</v>
      </c>
      <c r="C3" s="499"/>
      <c r="D3" s="499"/>
      <c r="E3" s="500"/>
      <c r="F3" s="499"/>
      <c r="G3" s="501"/>
    </row>
    <row r="4" spans="1:7" ht="19.5" thickBot="1">
      <c r="A4" s="626"/>
      <c r="B4" s="156"/>
      <c r="C4" s="499"/>
      <c r="D4" s="499"/>
      <c r="E4" s="500"/>
      <c r="F4" s="499"/>
      <c r="G4" s="501"/>
    </row>
    <row r="5" spans="1:7" ht="38.25" thickBot="1">
      <c r="A5" s="449" t="s">
        <v>140</v>
      </c>
      <c r="B5" s="450" t="s">
        <v>141</v>
      </c>
      <c r="D5" s="452"/>
      <c r="E5" s="453"/>
      <c r="F5" s="452"/>
      <c r="G5" s="454"/>
    </row>
    <row r="6" spans="1:7" ht="15" customHeight="1"/>
    <row r="7" spans="1:7" ht="15" customHeight="1"/>
    <row r="8" spans="1:7" ht="45">
      <c r="A8" s="460" t="s">
        <v>35</v>
      </c>
      <c r="B8" s="461" t="s">
        <v>142</v>
      </c>
    </row>
    <row r="9" spans="1:7" ht="48" customHeight="1">
      <c r="A9" s="460"/>
      <c r="B9" s="461" t="s">
        <v>143</v>
      </c>
    </row>
    <row r="10" spans="1:7" ht="60">
      <c r="A10" s="460"/>
      <c r="B10" s="461" t="s">
        <v>144</v>
      </c>
    </row>
    <row r="11" spans="1:7" ht="30">
      <c r="A11" s="460"/>
      <c r="B11" s="461" t="s">
        <v>145</v>
      </c>
    </row>
    <row r="12" spans="1:7" ht="45">
      <c r="A12" s="460"/>
      <c r="B12" s="461" t="s">
        <v>146</v>
      </c>
    </row>
    <row r="13" spans="1:7" ht="30">
      <c r="A13" s="460"/>
      <c r="B13" s="461" t="s">
        <v>147</v>
      </c>
    </row>
    <row r="14" spans="1:7">
      <c r="A14" s="460"/>
      <c r="B14" s="461"/>
    </row>
    <row r="15" spans="1:7">
      <c r="B15" s="461" t="s">
        <v>149</v>
      </c>
    </row>
    <row r="16" spans="1:7">
      <c r="B16" s="462" t="s">
        <v>83</v>
      </c>
      <c r="C16" s="463">
        <f>349.36+119.84</f>
        <v>469.20000000000005</v>
      </c>
      <c r="D16" s="464" t="s">
        <v>100</v>
      </c>
      <c r="E16" s="465"/>
      <c r="F16" s="464" t="s">
        <v>134</v>
      </c>
      <c r="G16" s="466">
        <f>C16*E16</f>
        <v>0</v>
      </c>
    </row>
    <row r="17" spans="1:7">
      <c r="B17" s="461" t="s">
        <v>150</v>
      </c>
    </row>
    <row r="18" spans="1:7">
      <c r="B18" s="462" t="s">
        <v>83</v>
      </c>
      <c r="C18" s="463">
        <f>(3*17)+(1*8)</f>
        <v>59</v>
      </c>
      <c r="D18" s="464" t="s">
        <v>100</v>
      </c>
      <c r="E18" s="465"/>
      <c r="F18" s="464" t="s">
        <v>134</v>
      </c>
      <c r="G18" s="466">
        <f>C18*E18</f>
        <v>0</v>
      </c>
    </row>
    <row r="19" spans="1:7">
      <c r="B19" s="467"/>
      <c r="C19" s="468"/>
      <c r="D19" s="469"/>
      <c r="E19" s="470"/>
      <c r="F19" s="469"/>
      <c r="G19" s="471"/>
    </row>
    <row r="21" spans="1:7" ht="30">
      <c r="A21" s="455" t="s">
        <v>22</v>
      </c>
      <c r="B21" s="472" t="s">
        <v>151</v>
      </c>
      <c r="C21" s="468"/>
      <c r="D21" s="469"/>
      <c r="E21" s="470"/>
      <c r="F21" s="469"/>
      <c r="G21" s="471"/>
    </row>
    <row r="22" spans="1:7" ht="60">
      <c r="B22" s="461" t="s">
        <v>152</v>
      </c>
      <c r="C22" s="468"/>
      <c r="D22" s="469"/>
      <c r="E22" s="470"/>
      <c r="F22" s="469"/>
      <c r="G22" s="471"/>
    </row>
    <row r="23" spans="1:7" ht="45">
      <c r="B23" s="461" t="s">
        <v>720</v>
      </c>
      <c r="C23" s="468"/>
      <c r="D23" s="469"/>
      <c r="E23" s="470"/>
      <c r="F23" s="469"/>
      <c r="G23" s="471"/>
    </row>
    <row r="24" spans="1:7" ht="30">
      <c r="B24" s="461" t="s">
        <v>153</v>
      </c>
      <c r="C24" s="468"/>
      <c r="D24" s="469"/>
      <c r="E24" s="470"/>
      <c r="F24" s="469"/>
      <c r="G24" s="471"/>
    </row>
    <row r="25" spans="1:7" ht="45">
      <c r="B25" s="473" t="s">
        <v>154</v>
      </c>
      <c r="C25" s="468"/>
      <c r="D25" s="469"/>
      <c r="E25" s="470"/>
      <c r="F25" s="469"/>
      <c r="G25" s="471"/>
    </row>
    <row r="26" spans="1:7" ht="45">
      <c r="B26" s="461" t="s">
        <v>155</v>
      </c>
      <c r="C26" s="468"/>
      <c r="D26" s="469"/>
      <c r="E26" s="470"/>
      <c r="F26" s="469"/>
      <c r="G26" s="471"/>
    </row>
    <row r="27" spans="1:7" ht="30">
      <c r="B27" s="473" t="s">
        <v>156</v>
      </c>
      <c r="C27" s="468"/>
      <c r="D27" s="469"/>
      <c r="E27" s="470"/>
      <c r="F27" s="469"/>
      <c r="G27" s="471"/>
    </row>
    <row r="28" spans="1:7" ht="45">
      <c r="B28" s="473" t="s">
        <v>157</v>
      </c>
      <c r="C28" s="468"/>
      <c r="D28" s="469"/>
      <c r="E28" s="470"/>
      <c r="F28" s="469"/>
      <c r="G28" s="471"/>
    </row>
    <row r="29" spans="1:7" ht="75">
      <c r="B29" s="473" t="s">
        <v>158</v>
      </c>
      <c r="C29" s="468"/>
      <c r="D29" s="469"/>
      <c r="E29" s="470"/>
      <c r="F29" s="469"/>
      <c r="G29" s="471"/>
    </row>
    <row r="30" spans="1:7" ht="60">
      <c r="B30" s="473" t="s">
        <v>159</v>
      </c>
      <c r="C30" s="468"/>
      <c r="D30" s="469"/>
      <c r="E30" s="470"/>
      <c r="F30" s="469"/>
      <c r="G30" s="471"/>
    </row>
    <row r="31" spans="1:7" ht="60">
      <c r="B31" s="473" t="s">
        <v>160</v>
      </c>
      <c r="C31" s="468"/>
      <c r="D31" s="469"/>
      <c r="E31" s="470"/>
      <c r="F31" s="469"/>
      <c r="G31" s="471"/>
    </row>
    <row r="32" spans="1:7" ht="30">
      <c r="B32" s="473" t="s">
        <v>161</v>
      </c>
      <c r="C32" s="468"/>
      <c r="D32" s="469"/>
      <c r="E32" s="470"/>
      <c r="F32" s="469"/>
      <c r="G32" s="471"/>
    </row>
    <row r="33" spans="1:7" ht="30">
      <c r="B33" s="473" t="s">
        <v>162</v>
      </c>
      <c r="C33" s="468"/>
      <c r="D33" s="469"/>
      <c r="E33" s="470"/>
      <c r="F33" s="469"/>
      <c r="G33" s="471"/>
    </row>
    <row r="34" spans="1:7" ht="60">
      <c r="B34" s="473" t="s">
        <v>163</v>
      </c>
      <c r="C34" s="468"/>
      <c r="D34" s="469"/>
      <c r="E34" s="470"/>
      <c r="F34" s="469"/>
      <c r="G34" s="471"/>
    </row>
    <row r="35" spans="1:7" ht="30">
      <c r="B35" s="473" t="s">
        <v>164</v>
      </c>
      <c r="C35" s="468"/>
      <c r="D35" s="469"/>
      <c r="E35" s="470"/>
      <c r="F35" s="469"/>
      <c r="G35" s="471"/>
    </row>
    <row r="36" spans="1:7" ht="45">
      <c r="B36" s="473" t="s">
        <v>165</v>
      </c>
      <c r="C36" s="468"/>
      <c r="D36" s="469"/>
      <c r="E36" s="470"/>
      <c r="F36" s="469"/>
      <c r="G36" s="471"/>
    </row>
    <row r="37" spans="1:7" ht="60">
      <c r="B37" s="473" t="s">
        <v>166</v>
      </c>
      <c r="C37" s="468"/>
      <c r="D37" s="469"/>
      <c r="E37" s="470"/>
      <c r="F37" s="469"/>
      <c r="G37" s="471"/>
    </row>
    <row r="38" spans="1:7" ht="30">
      <c r="B38" s="473" t="s">
        <v>167</v>
      </c>
      <c r="C38" s="468"/>
      <c r="D38" s="469"/>
      <c r="E38" s="470"/>
      <c r="F38" s="469"/>
      <c r="G38" s="471"/>
    </row>
    <row r="39" spans="1:7" ht="30">
      <c r="B39" s="461" t="s">
        <v>147</v>
      </c>
      <c r="C39" s="468"/>
      <c r="D39" s="469"/>
      <c r="E39" s="470"/>
      <c r="F39" s="469"/>
      <c r="G39" s="471"/>
    </row>
    <row r="40" spans="1:7">
      <c r="B40" s="461"/>
      <c r="C40" s="468"/>
      <c r="D40" s="469"/>
      <c r="E40" s="470"/>
      <c r="F40" s="469"/>
      <c r="G40" s="471"/>
    </row>
    <row r="41" spans="1:7">
      <c r="B41" s="461" t="s">
        <v>149</v>
      </c>
    </row>
    <row r="42" spans="1:7">
      <c r="B42" s="462" t="s">
        <v>83</v>
      </c>
      <c r="C42" s="463">
        <f>C16</f>
        <v>469.20000000000005</v>
      </c>
      <c r="D42" s="464" t="s">
        <v>100</v>
      </c>
      <c r="E42" s="465"/>
      <c r="F42" s="464" t="s">
        <v>134</v>
      </c>
      <c r="G42" s="466">
        <f>C42*E42</f>
        <v>0</v>
      </c>
    </row>
    <row r="43" spans="1:7">
      <c r="B43" s="461" t="s">
        <v>150</v>
      </c>
    </row>
    <row r="44" spans="1:7">
      <c r="B44" s="462" t="s">
        <v>83</v>
      </c>
      <c r="C44" s="463">
        <f>(3*17)+(1*8)</f>
        <v>59</v>
      </c>
      <c r="D44" s="464" t="s">
        <v>100</v>
      </c>
      <c r="E44" s="465"/>
      <c r="F44" s="464" t="s">
        <v>134</v>
      </c>
      <c r="G44" s="466">
        <f>C44*E44</f>
        <v>0</v>
      </c>
    </row>
    <row r="45" spans="1:7">
      <c r="B45" s="461"/>
      <c r="C45" s="468"/>
      <c r="D45" s="469"/>
      <c r="E45" s="470"/>
      <c r="F45" s="469"/>
      <c r="G45" s="471"/>
    </row>
    <row r="46" spans="1:7" ht="30">
      <c r="A46" s="455" t="s">
        <v>41</v>
      </c>
      <c r="B46" s="473" t="s">
        <v>168</v>
      </c>
      <c r="C46" s="468"/>
      <c r="D46" s="469"/>
      <c r="E46" s="470"/>
      <c r="F46" s="469"/>
      <c r="G46" s="471"/>
    </row>
    <row r="47" spans="1:7" ht="90">
      <c r="B47" s="473" t="s">
        <v>169</v>
      </c>
      <c r="C47" s="468"/>
      <c r="D47" s="469"/>
      <c r="E47" s="470"/>
      <c r="F47" s="469"/>
      <c r="G47" s="471"/>
    </row>
    <row r="48" spans="1:7" ht="30">
      <c r="B48" s="473" t="s">
        <v>170</v>
      </c>
      <c r="C48" s="468"/>
      <c r="D48" s="469"/>
      <c r="E48" s="470"/>
      <c r="F48" s="469"/>
      <c r="G48" s="471"/>
    </row>
    <row r="49" spans="1:7" ht="30">
      <c r="B49" s="473" t="s">
        <v>171</v>
      </c>
      <c r="C49" s="468"/>
      <c r="D49" s="469"/>
      <c r="E49" s="470"/>
      <c r="F49" s="469"/>
      <c r="G49" s="471"/>
    </row>
    <row r="50" spans="1:7" ht="45">
      <c r="B50" s="473" t="s">
        <v>172</v>
      </c>
      <c r="C50" s="468"/>
      <c r="D50" s="469"/>
      <c r="E50" s="470"/>
      <c r="F50" s="469"/>
      <c r="G50" s="471"/>
    </row>
    <row r="51" spans="1:7" ht="30">
      <c r="B51" s="473" t="s">
        <v>173</v>
      </c>
      <c r="C51" s="468"/>
      <c r="D51" s="469"/>
      <c r="E51" s="470"/>
      <c r="F51" s="469"/>
      <c r="G51" s="471"/>
    </row>
    <row r="52" spans="1:7" ht="30">
      <c r="B52" s="473" t="s">
        <v>174</v>
      </c>
      <c r="C52" s="468"/>
      <c r="D52" s="469"/>
      <c r="E52" s="470"/>
      <c r="F52" s="469"/>
      <c r="G52" s="471"/>
    </row>
    <row r="53" spans="1:7">
      <c r="B53" s="473" t="s">
        <v>175</v>
      </c>
      <c r="C53" s="468"/>
      <c r="D53" s="469"/>
      <c r="E53" s="470"/>
      <c r="F53" s="469"/>
      <c r="G53" s="471"/>
    </row>
    <row r="54" spans="1:7">
      <c r="B54" s="473" t="s">
        <v>176</v>
      </c>
      <c r="C54" s="468"/>
      <c r="D54" s="469"/>
      <c r="E54" s="470"/>
      <c r="F54" s="469"/>
      <c r="G54" s="471"/>
    </row>
    <row r="55" spans="1:7" ht="30">
      <c r="B55" s="473" t="s">
        <v>177</v>
      </c>
      <c r="C55" s="468"/>
      <c r="D55" s="469"/>
      <c r="E55" s="470"/>
      <c r="F55" s="469"/>
      <c r="G55" s="471"/>
    </row>
    <row r="56" spans="1:7" ht="45">
      <c r="B56" s="473" t="s">
        <v>721</v>
      </c>
      <c r="C56" s="468"/>
      <c r="D56" s="469"/>
      <c r="E56" s="470"/>
      <c r="F56" s="469"/>
      <c r="G56" s="471"/>
    </row>
    <row r="57" spans="1:7" s="703" customFormat="1" ht="12">
      <c r="A57" s="610"/>
      <c r="B57" s="739"/>
      <c r="C57" s="612"/>
      <c r="D57" s="613"/>
      <c r="E57" s="614"/>
      <c r="F57" s="613"/>
      <c r="G57" s="615"/>
    </row>
    <row r="58" spans="1:7">
      <c r="B58" s="462" t="s">
        <v>178</v>
      </c>
      <c r="C58" s="474">
        <v>1</v>
      </c>
      <c r="D58" s="464" t="s">
        <v>100</v>
      </c>
      <c r="E58" s="465"/>
      <c r="F58" s="464" t="s">
        <v>134</v>
      </c>
      <c r="G58" s="466">
        <f>C58*E58</f>
        <v>0</v>
      </c>
    </row>
    <row r="59" spans="1:7">
      <c r="B59" s="467"/>
      <c r="C59" s="468"/>
      <c r="D59" s="469"/>
      <c r="E59" s="470"/>
      <c r="F59" s="469"/>
      <c r="G59" s="471"/>
    </row>
    <row r="60" spans="1:7" ht="60">
      <c r="A60" s="455" t="s">
        <v>43</v>
      </c>
      <c r="B60" s="475" t="s">
        <v>179</v>
      </c>
      <c r="D60" s="476"/>
      <c r="F60" s="476"/>
    </row>
    <row r="61" spans="1:7" ht="45">
      <c r="B61" s="475" t="s">
        <v>180</v>
      </c>
      <c r="D61" s="476"/>
      <c r="F61" s="476"/>
    </row>
    <row r="62" spans="1:7" ht="30">
      <c r="A62" s="460"/>
      <c r="B62" s="475" t="s">
        <v>181</v>
      </c>
      <c r="D62" s="476"/>
      <c r="F62" s="476"/>
    </row>
    <row r="63" spans="1:7" ht="45">
      <c r="A63" s="460"/>
      <c r="B63" s="475" t="s">
        <v>182</v>
      </c>
      <c r="C63" s="468"/>
      <c r="D63" s="476"/>
      <c r="F63" s="476"/>
    </row>
    <row r="64" spans="1:7" ht="30">
      <c r="A64" s="460"/>
      <c r="B64" s="475" t="s">
        <v>183</v>
      </c>
    </row>
    <row r="65" spans="1:7" s="703" customFormat="1" ht="12">
      <c r="A65" s="737"/>
      <c r="B65" s="738"/>
      <c r="C65" s="578"/>
      <c r="D65" s="579"/>
      <c r="E65" s="580"/>
      <c r="F65" s="579"/>
      <c r="G65" s="581"/>
    </row>
    <row r="66" spans="1:7">
      <c r="A66" s="460"/>
      <c r="B66" s="461" t="s">
        <v>149</v>
      </c>
    </row>
    <row r="67" spans="1:7">
      <c r="A67" s="460"/>
      <c r="B67" s="462" t="s">
        <v>83</v>
      </c>
      <c r="C67" s="463">
        <f>C16</f>
        <v>469.20000000000005</v>
      </c>
      <c r="D67" s="464" t="s">
        <v>100</v>
      </c>
      <c r="E67" s="465"/>
      <c r="F67" s="464" t="s">
        <v>134</v>
      </c>
      <c r="G67" s="466">
        <f>C67*E67</f>
        <v>0</v>
      </c>
    </row>
    <row r="68" spans="1:7">
      <c r="A68" s="460"/>
      <c r="B68" s="461" t="s">
        <v>150</v>
      </c>
    </row>
    <row r="69" spans="1:7">
      <c r="A69" s="460"/>
      <c r="B69" s="462" t="s">
        <v>83</v>
      </c>
      <c r="C69" s="463">
        <f>(3*17)+(1*8)</f>
        <v>59</v>
      </c>
      <c r="D69" s="464" t="s">
        <v>100</v>
      </c>
      <c r="E69" s="465"/>
      <c r="F69" s="464" t="s">
        <v>134</v>
      </c>
      <c r="G69" s="466">
        <f>C69*E69</f>
        <v>0</v>
      </c>
    </row>
    <row r="70" spans="1:7">
      <c r="A70" s="460"/>
      <c r="B70" s="475"/>
    </row>
    <row r="71" spans="1:7" ht="45">
      <c r="A71" s="455" t="s">
        <v>103</v>
      </c>
      <c r="B71" s="475" t="s">
        <v>184</v>
      </c>
      <c r="D71" s="476"/>
      <c r="F71" s="476"/>
    </row>
    <row r="72" spans="1:7" ht="60">
      <c r="A72" s="460"/>
      <c r="B72" s="475" t="s">
        <v>185</v>
      </c>
      <c r="D72" s="476"/>
      <c r="F72" s="476"/>
    </row>
    <row r="73" spans="1:7" ht="30">
      <c r="A73" s="460"/>
      <c r="B73" s="475" t="s">
        <v>186</v>
      </c>
    </row>
    <row r="74" spans="1:7" s="703" customFormat="1" ht="12">
      <c r="A74" s="737"/>
      <c r="B74" s="738"/>
      <c r="C74" s="578"/>
      <c r="D74" s="579"/>
      <c r="E74" s="580"/>
      <c r="F74" s="579"/>
      <c r="G74" s="581"/>
    </row>
    <row r="75" spans="1:7">
      <c r="A75" s="460"/>
      <c r="B75" s="461" t="s">
        <v>149</v>
      </c>
    </row>
    <row r="76" spans="1:7">
      <c r="A76" s="460"/>
      <c r="B76" s="462" t="s">
        <v>83</v>
      </c>
      <c r="C76" s="463">
        <f>C16</f>
        <v>469.20000000000005</v>
      </c>
      <c r="D76" s="464" t="s">
        <v>100</v>
      </c>
      <c r="E76" s="465"/>
      <c r="F76" s="464" t="s">
        <v>134</v>
      </c>
      <c r="G76" s="466">
        <f>C76*E76</f>
        <v>0</v>
      </c>
    </row>
    <row r="77" spans="1:7">
      <c r="A77" s="460"/>
      <c r="B77" s="461" t="s">
        <v>150</v>
      </c>
    </row>
    <row r="78" spans="1:7">
      <c r="A78" s="460"/>
      <c r="B78" s="462" t="s">
        <v>83</v>
      </c>
      <c r="C78" s="463">
        <f>(3*17)+(1*8)</f>
        <v>59</v>
      </c>
      <c r="D78" s="464" t="s">
        <v>100</v>
      </c>
      <c r="E78" s="465"/>
      <c r="F78" s="464" t="s">
        <v>134</v>
      </c>
      <c r="G78" s="466">
        <f>C78*E78</f>
        <v>0</v>
      </c>
    </row>
    <row r="79" spans="1:7">
      <c r="A79" s="460"/>
      <c r="B79" s="475"/>
    </row>
    <row r="80" spans="1:7" ht="45">
      <c r="A80" s="455" t="s">
        <v>101</v>
      </c>
      <c r="B80" s="475" t="s">
        <v>187</v>
      </c>
      <c r="D80" s="476"/>
      <c r="F80" s="476"/>
    </row>
    <row r="81" spans="1:7" ht="75">
      <c r="A81" s="460"/>
      <c r="B81" s="475" t="s">
        <v>188</v>
      </c>
      <c r="D81" s="476"/>
      <c r="F81" s="476"/>
    </row>
    <row r="82" spans="1:7" ht="45">
      <c r="A82" s="460"/>
      <c r="B82" s="475" t="s">
        <v>189</v>
      </c>
      <c r="D82" s="476"/>
      <c r="F82" s="476"/>
    </row>
    <row r="83" spans="1:7">
      <c r="A83" s="460"/>
      <c r="B83" s="456" t="s">
        <v>190</v>
      </c>
    </row>
    <row r="84" spans="1:7" s="703" customFormat="1" ht="12">
      <c r="A84" s="737"/>
      <c r="B84" s="740"/>
      <c r="C84" s="578"/>
      <c r="D84" s="579"/>
      <c r="E84" s="580"/>
      <c r="F84" s="579"/>
      <c r="G84" s="581"/>
    </row>
    <row r="85" spans="1:7">
      <c r="A85" s="455" t="s">
        <v>98</v>
      </c>
      <c r="B85" s="456" t="s">
        <v>191</v>
      </c>
    </row>
    <row r="86" spans="1:7">
      <c r="B86" s="462" t="s">
        <v>192</v>
      </c>
      <c r="C86" s="474">
        <v>6</v>
      </c>
      <c r="D86" s="464" t="s">
        <v>100</v>
      </c>
      <c r="E86" s="465"/>
      <c r="F86" s="464" t="s">
        <v>134</v>
      </c>
      <c r="G86" s="466">
        <f>C86*E86</f>
        <v>0</v>
      </c>
    </row>
    <row r="87" spans="1:7" s="703" customFormat="1" ht="12">
      <c r="A87" s="610"/>
      <c r="B87" s="611"/>
      <c r="C87" s="741"/>
      <c r="D87" s="613"/>
      <c r="E87" s="614"/>
      <c r="F87" s="613"/>
      <c r="G87" s="615"/>
    </row>
    <row r="88" spans="1:7">
      <c r="A88" s="455" t="s">
        <v>99</v>
      </c>
      <c r="B88" s="456" t="s">
        <v>193</v>
      </c>
    </row>
    <row r="89" spans="1:7">
      <c r="B89" s="462" t="s">
        <v>192</v>
      </c>
      <c r="C89" s="474">
        <v>3</v>
      </c>
      <c r="D89" s="464" t="s">
        <v>100</v>
      </c>
      <c r="E89" s="465"/>
      <c r="F89" s="464" t="s">
        <v>134</v>
      </c>
      <c r="G89" s="466">
        <f>C89*E89</f>
        <v>0</v>
      </c>
    </row>
    <row r="91" spans="1:7" ht="60">
      <c r="A91" s="455" t="s">
        <v>194</v>
      </c>
      <c r="B91" s="475" t="s">
        <v>195</v>
      </c>
    </row>
    <row r="92" spans="1:7" ht="60">
      <c r="A92" s="460"/>
      <c r="B92" s="475" t="s">
        <v>965</v>
      </c>
    </row>
    <row r="93" spans="1:7" ht="45">
      <c r="B93" s="475" t="s">
        <v>196</v>
      </c>
    </row>
    <row r="94" spans="1:7">
      <c r="B94" s="456" t="s">
        <v>197</v>
      </c>
    </row>
    <row r="95" spans="1:7" ht="15" customHeight="1">
      <c r="B95" s="462" t="s">
        <v>178</v>
      </c>
      <c r="C95" s="474">
        <v>1</v>
      </c>
      <c r="D95" s="464" t="s">
        <v>100</v>
      </c>
      <c r="E95" s="465"/>
      <c r="F95" s="464" t="s">
        <v>134</v>
      </c>
      <c r="G95" s="466">
        <f>C95*E95</f>
        <v>0</v>
      </c>
    </row>
    <row r="96" spans="1:7">
      <c r="B96" s="467"/>
      <c r="C96" s="477"/>
      <c r="D96" s="469"/>
      <c r="E96" s="470"/>
      <c r="F96" s="469"/>
      <c r="G96" s="471"/>
    </row>
    <row r="97" spans="1:7" ht="60">
      <c r="A97" s="455" t="s">
        <v>198</v>
      </c>
      <c r="B97" s="475" t="s">
        <v>199</v>
      </c>
    </row>
    <row r="98" spans="1:7" ht="30">
      <c r="A98" s="460"/>
      <c r="B98" s="475" t="s">
        <v>200</v>
      </c>
    </row>
    <row r="99" spans="1:7" ht="60">
      <c r="A99" s="460"/>
      <c r="B99" s="475" t="s">
        <v>201</v>
      </c>
    </row>
    <row r="100" spans="1:7" ht="30">
      <c r="B100" s="475" t="s">
        <v>202</v>
      </c>
    </row>
    <row r="102" spans="1:7" ht="30">
      <c r="A102" s="455" t="s">
        <v>203</v>
      </c>
      <c r="B102" s="456" t="s">
        <v>204</v>
      </c>
    </row>
    <row r="103" spans="1:7">
      <c r="B103" s="462" t="s">
        <v>192</v>
      </c>
      <c r="C103" s="474">
        <v>2</v>
      </c>
      <c r="D103" s="464" t="s">
        <v>100</v>
      </c>
      <c r="E103" s="465"/>
      <c r="F103" s="464" t="s">
        <v>134</v>
      </c>
      <c r="G103" s="466">
        <f>C103*E103</f>
        <v>0</v>
      </c>
    </row>
    <row r="104" spans="1:7">
      <c r="B104" s="467"/>
      <c r="C104" s="477"/>
      <c r="D104" s="469"/>
      <c r="E104" s="470"/>
      <c r="F104" s="469"/>
      <c r="G104" s="471"/>
    </row>
    <row r="105" spans="1:7" ht="30">
      <c r="A105" s="455" t="s">
        <v>205</v>
      </c>
      <c r="B105" s="456" t="s">
        <v>206</v>
      </c>
    </row>
    <row r="106" spans="1:7">
      <c r="B106" s="462" t="s">
        <v>83</v>
      </c>
      <c r="C106" s="463">
        <v>10</v>
      </c>
      <c r="D106" s="464" t="s">
        <v>100</v>
      </c>
      <c r="E106" s="465"/>
      <c r="F106" s="464" t="s">
        <v>134</v>
      </c>
      <c r="G106" s="466">
        <f>C106*E106</f>
        <v>0</v>
      </c>
    </row>
    <row r="107" spans="1:7">
      <c r="B107" s="467"/>
      <c r="C107" s="468"/>
      <c r="D107" s="469"/>
      <c r="E107" s="470"/>
      <c r="F107" s="469"/>
      <c r="G107" s="471"/>
    </row>
    <row r="108" spans="1:7" ht="15.75" thickBot="1">
      <c r="B108" s="478"/>
      <c r="C108" s="479"/>
      <c r="D108" s="480"/>
      <c r="E108" s="481"/>
      <c r="F108" s="480"/>
      <c r="G108" s="482"/>
    </row>
    <row r="110" spans="1:7" ht="36">
      <c r="B110" s="483" t="s">
        <v>141</v>
      </c>
      <c r="C110" s="484" t="s">
        <v>207</v>
      </c>
      <c r="D110" s="485" t="s">
        <v>207</v>
      </c>
      <c r="E110" s="486" t="s">
        <v>208</v>
      </c>
      <c r="F110" s="464" t="s">
        <v>134</v>
      </c>
      <c r="G110" s="466">
        <f>SUM(G7:G107)</f>
        <v>0</v>
      </c>
    </row>
    <row r="112" spans="1:7" ht="15.75" thickBot="1"/>
    <row r="113" spans="1:7" ht="19.5" thickBot="1">
      <c r="A113" s="449" t="s">
        <v>209</v>
      </c>
      <c r="B113" s="450" t="s">
        <v>210</v>
      </c>
    </row>
    <row r="116" spans="1:7" ht="120">
      <c r="A116" s="455" t="s">
        <v>35</v>
      </c>
      <c r="B116" s="475" t="s">
        <v>211</v>
      </c>
      <c r="G116" s="731"/>
    </row>
    <row r="117" spans="1:7" ht="60">
      <c r="B117" s="475" t="s">
        <v>212</v>
      </c>
      <c r="G117" s="731"/>
    </row>
    <row r="118" spans="1:7" ht="45">
      <c r="B118" s="475" t="s">
        <v>213</v>
      </c>
      <c r="G118" s="731"/>
    </row>
    <row r="119" spans="1:7" ht="30">
      <c r="B119" s="475" t="s">
        <v>214</v>
      </c>
      <c r="G119" s="731"/>
    </row>
    <row r="120" spans="1:7" ht="90">
      <c r="B120" s="475" t="s">
        <v>215</v>
      </c>
      <c r="G120" s="731"/>
    </row>
    <row r="121" spans="1:7" ht="32.25">
      <c r="B121" s="475" t="s">
        <v>216</v>
      </c>
      <c r="G121" s="731"/>
    </row>
    <row r="122" spans="1:7">
      <c r="B122" s="475"/>
      <c r="G122" s="731"/>
    </row>
    <row r="123" spans="1:7" ht="17.25">
      <c r="B123" s="462" t="s">
        <v>217</v>
      </c>
      <c r="C123" s="463">
        <f>11*4</f>
        <v>44</v>
      </c>
      <c r="D123" s="464" t="s">
        <v>100</v>
      </c>
      <c r="E123" s="465"/>
      <c r="F123" s="464" t="s">
        <v>134</v>
      </c>
      <c r="G123" s="466">
        <f>C123*E123</f>
        <v>0</v>
      </c>
    </row>
    <row r="124" spans="1:7">
      <c r="B124" s="467"/>
      <c r="C124" s="468"/>
      <c r="D124" s="469"/>
      <c r="E124" s="470"/>
      <c r="F124" s="469"/>
      <c r="G124" s="732"/>
    </row>
    <row r="125" spans="1:7">
      <c r="B125" s="467"/>
      <c r="C125" s="468"/>
      <c r="D125" s="469"/>
      <c r="E125" s="470"/>
      <c r="F125" s="469"/>
      <c r="G125" s="732"/>
    </row>
    <row r="126" spans="1:7" ht="45">
      <c r="A126" s="460" t="s">
        <v>22</v>
      </c>
      <c r="B126" s="475" t="s">
        <v>218</v>
      </c>
      <c r="G126" s="731"/>
    </row>
    <row r="127" spans="1:7" ht="30">
      <c r="B127" s="475" t="s">
        <v>219</v>
      </c>
      <c r="G127" s="731"/>
    </row>
    <row r="128" spans="1:7" ht="75">
      <c r="B128" s="475" t="s">
        <v>220</v>
      </c>
      <c r="G128" s="731"/>
    </row>
    <row r="129" spans="1:7" ht="30">
      <c r="B129" s="456" t="s">
        <v>221</v>
      </c>
      <c r="G129" s="731"/>
    </row>
    <row r="130" spans="1:7">
      <c r="G130" s="731"/>
    </row>
    <row r="131" spans="1:7">
      <c r="A131" s="455" t="s">
        <v>24</v>
      </c>
      <c r="B131" s="456" t="s">
        <v>222</v>
      </c>
      <c r="G131" s="731"/>
    </row>
    <row r="132" spans="1:7">
      <c r="B132" s="462" t="s">
        <v>83</v>
      </c>
      <c r="C132" s="463">
        <v>4</v>
      </c>
      <c r="D132" s="464" t="s">
        <v>100</v>
      </c>
      <c r="E132" s="465"/>
      <c r="F132" s="464" t="s">
        <v>134</v>
      </c>
      <c r="G132" s="466">
        <f>C132*E132</f>
        <v>0</v>
      </c>
    </row>
    <row r="134" spans="1:7">
      <c r="A134" s="455" t="s">
        <v>47</v>
      </c>
      <c r="B134" s="456" t="s">
        <v>223</v>
      </c>
      <c r="G134" s="731"/>
    </row>
    <row r="135" spans="1:7">
      <c r="B135" s="462" t="s">
        <v>83</v>
      </c>
      <c r="C135" s="463">
        <v>4</v>
      </c>
      <c r="D135" s="464" t="s">
        <v>100</v>
      </c>
      <c r="E135" s="465"/>
      <c r="F135" s="464" t="s">
        <v>134</v>
      </c>
      <c r="G135" s="466">
        <f>C135*E135</f>
        <v>0</v>
      </c>
    </row>
    <row r="138" spans="1:7" ht="45">
      <c r="A138" s="455" t="s">
        <v>41</v>
      </c>
      <c r="B138" s="475" t="s">
        <v>224</v>
      </c>
    </row>
    <row r="139" spans="1:7" ht="45">
      <c r="A139" s="460"/>
      <c r="B139" s="475" t="s">
        <v>225</v>
      </c>
    </row>
    <row r="140" spans="1:7" ht="90">
      <c r="B140" s="475" t="s">
        <v>226</v>
      </c>
    </row>
    <row r="141" spans="1:7" ht="120">
      <c r="B141" s="475" t="s">
        <v>227</v>
      </c>
    </row>
    <row r="142" spans="1:7" ht="90">
      <c r="B142" s="475" t="s">
        <v>709</v>
      </c>
    </row>
    <row r="143" spans="1:7" ht="90">
      <c r="B143" s="475" t="s">
        <v>228</v>
      </c>
    </row>
    <row r="144" spans="1:7" ht="90">
      <c r="B144" s="475" t="s">
        <v>229</v>
      </c>
    </row>
    <row r="145" spans="1:7" ht="45">
      <c r="B145" s="475" t="s">
        <v>230</v>
      </c>
    </row>
    <row r="146" spans="1:7" ht="32.25">
      <c r="B146" s="475" t="s">
        <v>231</v>
      </c>
    </row>
    <row r="147" spans="1:7">
      <c r="B147" s="475"/>
    </row>
    <row r="148" spans="1:7">
      <c r="B148" s="461" t="s">
        <v>149</v>
      </c>
      <c r="C148" s="477"/>
      <c r="D148" s="469"/>
      <c r="E148" s="470"/>
      <c r="F148" s="469"/>
      <c r="G148" s="471"/>
    </row>
    <row r="149" spans="1:7" ht="17.25">
      <c r="B149" s="462" t="s">
        <v>232</v>
      </c>
      <c r="C149" s="463">
        <f>(2192.41+693.12)*1.1</f>
        <v>3174.0830000000001</v>
      </c>
      <c r="D149" s="464" t="s">
        <v>100</v>
      </c>
      <c r="E149" s="465"/>
      <c r="F149" s="464" t="s">
        <v>134</v>
      </c>
      <c r="G149" s="466">
        <f>C149*E149</f>
        <v>0</v>
      </c>
    </row>
    <row r="150" spans="1:7">
      <c r="B150" s="467"/>
      <c r="C150" s="468"/>
      <c r="D150" s="469"/>
      <c r="E150" s="470"/>
      <c r="F150" s="469"/>
      <c r="G150" s="471"/>
    </row>
    <row r="151" spans="1:7">
      <c r="B151" s="467"/>
      <c r="C151" s="468"/>
      <c r="D151" s="469"/>
      <c r="E151" s="470"/>
      <c r="F151" s="469"/>
      <c r="G151" s="471"/>
    </row>
    <row r="152" spans="1:7" ht="75">
      <c r="A152" s="455" t="s">
        <v>43</v>
      </c>
      <c r="B152" s="475" t="s">
        <v>233</v>
      </c>
    </row>
    <row r="153" spans="1:7" ht="90">
      <c r="B153" s="475" t="s">
        <v>226</v>
      </c>
    </row>
    <row r="154" spans="1:7" ht="120">
      <c r="B154" s="475" t="s">
        <v>234</v>
      </c>
    </row>
    <row r="155" spans="1:7">
      <c r="B155" s="475"/>
    </row>
    <row r="156" spans="1:7">
      <c r="A156" s="455" t="s">
        <v>44</v>
      </c>
      <c r="B156" s="475" t="s">
        <v>235</v>
      </c>
    </row>
    <row r="157" spans="1:7">
      <c r="B157" s="461" t="s">
        <v>149</v>
      </c>
      <c r="C157" s="468"/>
      <c r="D157" s="469"/>
      <c r="E157" s="470"/>
      <c r="F157" s="469"/>
      <c r="G157" s="471"/>
    </row>
    <row r="158" spans="1:7" ht="17.25">
      <c r="B158" s="462" t="s">
        <v>232</v>
      </c>
      <c r="C158" s="463">
        <f>(10*5.5)+(1*6.5)</f>
        <v>61.5</v>
      </c>
      <c r="D158" s="464" t="s">
        <v>100</v>
      </c>
      <c r="E158" s="465"/>
      <c r="F158" s="464" t="s">
        <v>134</v>
      </c>
      <c r="G158" s="466">
        <f>C158*E158</f>
        <v>0</v>
      </c>
    </row>
    <row r="159" spans="1:7">
      <c r="B159" s="487"/>
      <c r="C159" s="468"/>
      <c r="D159" s="469"/>
      <c r="E159" s="470"/>
      <c r="F159" s="469"/>
      <c r="G159" s="471"/>
    </row>
    <row r="160" spans="1:7" ht="30">
      <c r="A160" s="455" t="s">
        <v>126</v>
      </c>
      <c r="B160" s="475" t="s">
        <v>236</v>
      </c>
      <c r="C160" s="468"/>
      <c r="D160" s="469"/>
      <c r="E160" s="470"/>
      <c r="F160" s="469"/>
      <c r="G160" s="471"/>
    </row>
    <row r="161" spans="1:7">
      <c r="B161" s="461" t="s">
        <v>149</v>
      </c>
      <c r="C161" s="468"/>
      <c r="D161" s="469"/>
      <c r="E161" s="470"/>
      <c r="F161" s="469"/>
      <c r="G161" s="471"/>
    </row>
    <row r="162" spans="1:7" ht="17.25">
      <c r="B162" s="462" t="s">
        <v>232</v>
      </c>
      <c r="C162" s="463">
        <f>(1.55*3*8*1)+(1.55*3*16*3)+(4*6)</f>
        <v>284.40000000000003</v>
      </c>
      <c r="D162" s="464" t="s">
        <v>100</v>
      </c>
      <c r="E162" s="465"/>
      <c r="F162" s="464" t="s">
        <v>134</v>
      </c>
      <c r="G162" s="466">
        <f>C162*E162</f>
        <v>0</v>
      </c>
    </row>
    <row r="163" spans="1:7">
      <c r="B163" s="487"/>
      <c r="C163" s="468"/>
      <c r="D163" s="469"/>
      <c r="E163" s="470"/>
      <c r="F163" s="469"/>
      <c r="G163" s="471"/>
    </row>
    <row r="164" spans="1:7">
      <c r="A164" s="455" t="s">
        <v>237</v>
      </c>
      <c r="B164" s="475" t="s">
        <v>238</v>
      </c>
      <c r="C164" s="468"/>
      <c r="D164" s="469"/>
      <c r="E164" s="470"/>
      <c r="F164" s="469"/>
      <c r="G164" s="471"/>
    </row>
    <row r="165" spans="1:7">
      <c r="B165" s="461" t="s">
        <v>149</v>
      </c>
      <c r="C165" s="468"/>
      <c r="D165" s="469"/>
      <c r="E165" s="470"/>
      <c r="F165" s="469"/>
      <c r="G165" s="471"/>
    </row>
    <row r="166" spans="1:7" ht="17.25">
      <c r="B166" s="462" t="s">
        <v>232</v>
      </c>
      <c r="C166" s="463">
        <f>2.3*2.3*2.2*11</f>
        <v>128.018</v>
      </c>
      <c r="D166" s="464" t="s">
        <v>100</v>
      </c>
      <c r="E166" s="465"/>
      <c r="F166" s="464" t="s">
        <v>134</v>
      </c>
      <c r="G166" s="466">
        <f>C166*E166</f>
        <v>0</v>
      </c>
    </row>
    <row r="167" spans="1:7">
      <c r="B167" s="487"/>
      <c r="C167" s="468"/>
      <c r="D167" s="469"/>
      <c r="E167" s="470"/>
      <c r="F167" s="469"/>
      <c r="G167" s="471"/>
    </row>
    <row r="168" spans="1:7">
      <c r="A168" s="455" t="s">
        <v>103</v>
      </c>
      <c r="B168" s="475" t="s">
        <v>239</v>
      </c>
    </row>
    <row r="169" spans="1:7" ht="30">
      <c r="B169" s="475" t="s">
        <v>240</v>
      </c>
    </row>
    <row r="170" spans="1:7" ht="30">
      <c r="B170" s="475" t="s">
        <v>241</v>
      </c>
    </row>
    <row r="171" spans="1:7" ht="60">
      <c r="B171" s="475" t="s">
        <v>242</v>
      </c>
    </row>
    <row r="172" spans="1:7" ht="30">
      <c r="B172" s="475" t="s">
        <v>243</v>
      </c>
    </row>
    <row r="173" spans="1:7">
      <c r="B173" s="475" t="s">
        <v>722</v>
      </c>
    </row>
    <row r="174" spans="1:7" ht="17.25">
      <c r="B174" s="475" t="s">
        <v>245</v>
      </c>
    </row>
    <row r="175" spans="1:7">
      <c r="B175" s="475"/>
    </row>
    <row r="176" spans="1:7">
      <c r="B176" s="461" t="s">
        <v>149</v>
      </c>
      <c r="C176" s="468"/>
      <c r="D176" s="469"/>
      <c r="E176" s="470"/>
      <c r="F176" s="469"/>
      <c r="G176" s="471"/>
    </row>
    <row r="177" spans="1:7" ht="17.25">
      <c r="B177" s="462" t="s">
        <v>217</v>
      </c>
      <c r="C177" s="463">
        <f>(177*1.1)+(173*1.2)+(120*1)</f>
        <v>522.29999999999995</v>
      </c>
      <c r="D177" s="464" t="s">
        <v>100</v>
      </c>
      <c r="E177" s="465"/>
      <c r="F177" s="464" t="s">
        <v>134</v>
      </c>
      <c r="G177" s="466">
        <f>C177*E177</f>
        <v>0</v>
      </c>
    </row>
    <row r="178" spans="1:7">
      <c r="B178" s="461" t="s">
        <v>150</v>
      </c>
    </row>
    <row r="179" spans="1:7" ht="17.25">
      <c r="B179" s="462" t="s">
        <v>217</v>
      </c>
      <c r="C179" s="463">
        <f>(3*0.9*16)+(1*1.1*8)</f>
        <v>52</v>
      </c>
      <c r="D179" s="464" t="s">
        <v>100</v>
      </c>
      <c r="E179" s="465"/>
      <c r="F179" s="464" t="s">
        <v>134</v>
      </c>
      <c r="G179" s="466">
        <f>C179*E179</f>
        <v>0</v>
      </c>
    </row>
    <row r="180" spans="1:7">
      <c r="B180" s="467"/>
      <c r="C180" s="468"/>
      <c r="D180" s="469"/>
      <c r="E180" s="470"/>
      <c r="F180" s="469"/>
      <c r="G180" s="471"/>
    </row>
    <row r="181" spans="1:7">
      <c r="B181" s="467"/>
      <c r="C181" s="468"/>
      <c r="D181" s="469"/>
      <c r="E181" s="470"/>
      <c r="F181" s="469"/>
      <c r="G181" s="471"/>
    </row>
    <row r="182" spans="1:7" ht="60">
      <c r="A182" s="455" t="s">
        <v>101</v>
      </c>
      <c r="B182" s="475" t="s">
        <v>246</v>
      </c>
    </row>
    <row r="183" spans="1:7" ht="30">
      <c r="A183" s="488" t="s">
        <v>207</v>
      </c>
      <c r="B183" s="475" t="s">
        <v>247</v>
      </c>
    </row>
    <row r="184" spans="1:7" ht="75">
      <c r="A184" s="488"/>
      <c r="B184" s="475" t="s">
        <v>248</v>
      </c>
    </row>
    <row r="185" spans="1:7" ht="45">
      <c r="A185" s="488"/>
      <c r="B185" s="475" t="s">
        <v>249</v>
      </c>
    </row>
    <row r="186" spans="1:7" ht="90">
      <c r="A186" s="488"/>
      <c r="B186" s="475" t="s">
        <v>250</v>
      </c>
    </row>
    <row r="187" spans="1:7" ht="47.25">
      <c r="B187" s="475" t="s">
        <v>251</v>
      </c>
    </row>
    <row r="188" spans="1:7">
      <c r="B188" s="475"/>
    </row>
    <row r="189" spans="1:7">
      <c r="A189" s="455" t="s">
        <v>98</v>
      </c>
      <c r="B189" s="475" t="s">
        <v>252</v>
      </c>
    </row>
    <row r="190" spans="1:7">
      <c r="B190" s="461" t="s">
        <v>149</v>
      </c>
    </row>
    <row r="191" spans="1:7" ht="17.25">
      <c r="B191" s="462" t="s">
        <v>232</v>
      </c>
      <c r="C191" s="463">
        <v>63</v>
      </c>
      <c r="D191" s="464" t="s">
        <v>100</v>
      </c>
      <c r="E191" s="465"/>
      <c r="F191" s="464" t="s">
        <v>134</v>
      </c>
      <c r="G191" s="466">
        <f>C191*E191</f>
        <v>0</v>
      </c>
    </row>
    <row r="192" spans="1:7">
      <c r="B192" s="461" t="s">
        <v>150</v>
      </c>
    </row>
    <row r="193" spans="1:7" ht="17.25">
      <c r="B193" s="462" t="s">
        <v>232</v>
      </c>
      <c r="C193" s="463">
        <f>(3*1*0.15*16)+(1*1.1*0.15*8)</f>
        <v>8.52</v>
      </c>
      <c r="D193" s="464" t="s">
        <v>100</v>
      </c>
      <c r="E193" s="465"/>
      <c r="F193" s="464" t="s">
        <v>134</v>
      </c>
      <c r="G193" s="466">
        <f>C193*E193</f>
        <v>0</v>
      </c>
    </row>
    <row r="194" spans="1:7">
      <c r="B194" s="475"/>
    </row>
    <row r="195" spans="1:7">
      <c r="B195" s="475"/>
    </row>
    <row r="196" spans="1:7">
      <c r="A196" s="455" t="s">
        <v>99</v>
      </c>
      <c r="B196" s="475" t="s">
        <v>253</v>
      </c>
    </row>
    <row r="197" spans="1:7">
      <c r="B197" s="461" t="s">
        <v>149</v>
      </c>
    </row>
    <row r="198" spans="1:7" ht="17.25">
      <c r="B198" s="462" t="s">
        <v>232</v>
      </c>
      <c r="C198" s="463">
        <v>500</v>
      </c>
      <c r="D198" s="464" t="s">
        <v>100</v>
      </c>
      <c r="E198" s="465"/>
      <c r="F198" s="464" t="s">
        <v>134</v>
      </c>
      <c r="G198" s="466">
        <f>C198*E198</f>
        <v>0</v>
      </c>
    </row>
    <row r="199" spans="1:7">
      <c r="B199" s="461" t="s">
        <v>150</v>
      </c>
    </row>
    <row r="200" spans="1:7" ht="17.25">
      <c r="B200" s="462" t="s">
        <v>232</v>
      </c>
      <c r="C200" s="463">
        <f>(3*1*0.6*16)+(1*1.1*0.8*8)</f>
        <v>35.839999999999996</v>
      </c>
      <c r="D200" s="464" t="s">
        <v>100</v>
      </c>
      <c r="E200" s="465"/>
      <c r="F200" s="464" t="s">
        <v>134</v>
      </c>
      <c r="G200" s="466">
        <f>C200*E200</f>
        <v>0</v>
      </c>
    </row>
    <row r="201" spans="1:7">
      <c r="B201" s="467"/>
      <c r="C201" s="468"/>
      <c r="D201" s="469"/>
      <c r="E201" s="470"/>
      <c r="F201" s="469"/>
      <c r="G201" s="471"/>
    </row>
    <row r="202" spans="1:7">
      <c r="B202" s="467"/>
      <c r="C202" s="468"/>
      <c r="D202" s="469"/>
      <c r="E202" s="470"/>
      <c r="F202" s="469"/>
      <c r="G202" s="471"/>
    </row>
    <row r="203" spans="1:7" ht="45">
      <c r="A203" s="455" t="s">
        <v>194</v>
      </c>
      <c r="B203" s="475" t="s">
        <v>254</v>
      </c>
    </row>
    <row r="204" spans="1:7" ht="30">
      <c r="A204" s="460"/>
      <c r="B204" s="475" t="s">
        <v>255</v>
      </c>
    </row>
    <row r="205" spans="1:7" ht="60">
      <c r="B205" s="475" t="s">
        <v>944</v>
      </c>
    </row>
    <row r="206" spans="1:7" ht="30">
      <c r="B206" s="475" t="s">
        <v>256</v>
      </c>
    </row>
    <row r="207" spans="1:7" ht="90">
      <c r="B207" s="475" t="s">
        <v>257</v>
      </c>
    </row>
    <row r="208" spans="1:7" ht="62.25">
      <c r="B208" s="475" t="s">
        <v>258</v>
      </c>
    </row>
    <row r="209" spans="1:7" ht="107.25">
      <c r="B209" s="475" t="s">
        <v>259</v>
      </c>
    </row>
    <row r="210" spans="1:7">
      <c r="B210" s="475"/>
    </row>
    <row r="211" spans="1:7">
      <c r="B211" s="461" t="s">
        <v>149</v>
      </c>
    </row>
    <row r="212" spans="1:7" ht="17.25">
      <c r="B212" s="462" t="s">
        <v>232</v>
      </c>
      <c r="C212" s="463">
        <f>C149+C158+C166-C191-C198</f>
        <v>2800.6010000000001</v>
      </c>
      <c r="D212" s="464" t="s">
        <v>100</v>
      </c>
      <c r="E212" s="465"/>
      <c r="F212" s="464" t="s">
        <v>134</v>
      </c>
      <c r="G212" s="466">
        <f>C212*E212</f>
        <v>0</v>
      </c>
    </row>
    <row r="213" spans="1:7">
      <c r="B213" s="467"/>
      <c r="C213" s="468"/>
      <c r="D213" s="469"/>
      <c r="E213" s="470"/>
      <c r="F213" s="469"/>
      <c r="G213" s="471"/>
    </row>
    <row r="214" spans="1:7">
      <c r="B214" s="461" t="s">
        <v>150</v>
      </c>
    </row>
    <row r="215" spans="1:7" ht="17.25">
      <c r="B215" s="462" t="s">
        <v>232</v>
      </c>
      <c r="C215" s="463">
        <f>C162-C193-C200</f>
        <v>240.04000000000005</v>
      </c>
      <c r="D215" s="464" t="s">
        <v>100</v>
      </c>
      <c r="E215" s="465"/>
      <c r="F215" s="464" t="s">
        <v>134</v>
      </c>
      <c r="G215" s="466">
        <f>C215*E215</f>
        <v>0</v>
      </c>
    </row>
    <row r="216" spans="1:7">
      <c r="B216" s="467"/>
      <c r="C216" s="468"/>
      <c r="D216" s="469"/>
      <c r="E216" s="470"/>
      <c r="F216" s="469"/>
      <c r="G216" s="471"/>
    </row>
    <row r="217" spans="1:7">
      <c r="B217" s="475"/>
    </row>
    <row r="218" spans="1:7" ht="90">
      <c r="A218" s="455" t="s">
        <v>198</v>
      </c>
      <c r="B218" s="489" t="s">
        <v>710</v>
      </c>
      <c r="C218" s="467"/>
      <c r="D218" s="490" t="s">
        <v>207</v>
      </c>
      <c r="E218" s="491"/>
      <c r="F218" s="490" t="s">
        <v>207</v>
      </c>
      <c r="G218" s="492"/>
    </row>
    <row r="219" spans="1:7" ht="60">
      <c r="B219" s="489" t="s">
        <v>260</v>
      </c>
    </row>
    <row r="220" spans="1:7" ht="75">
      <c r="B220" s="489" t="s">
        <v>261</v>
      </c>
    </row>
    <row r="221" spans="1:7" ht="30">
      <c r="B221" s="489" t="s">
        <v>262</v>
      </c>
    </row>
    <row r="222" spans="1:7" ht="17.25">
      <c r="B222" s="489" t="s">
        <v>263</v>
      </c>
    </row>
    <row r="223" spans="1:7">
      <c r="B223" s="489"/>
    </row>
    <row r="224" spans="1:7">
      <c r="B224" s="461" t="s">
        <v>149</v>
      </c>
    </row>
    <row r="225" spans="1:7" ht="17.25">
      <c r="B225" s="462" t="s">
        <v>232</v>
      </c>
      <c r="C225" s="463">
        <f>(C149+C158+C166)*1.25</f>
        <v>4204.5012500000003</v>
      </c>
      <c r="D225" s="464" t="s">
        <v>100</v>
      </c>
      <c r="E225" s="465"/>
      <c r="F225" s="464" t="s">
        <v>134</v>
      </c>
      <c r="G225" s="466">
        <f>C225*E225</f>
        <v>0</v>
      </c>
    </row>
    <row r="226" spans="1:7">
      <c r="B226" s="461" t="s">
        <v>150</v>
      </c>
    </row>
    <row r="227" spans="1:7" ht="17.25">
      <c r="B227" s="462" t="s">
        <v>232</v>
      </c>
      <c r="C227" s="463">
        <f>C162*1.25</f>
        <v>355.50000000000006</v>
      </c>
      <c r="D227" s="464" t="s">
        <v>100</v>
      </c>
      <c r="E227" s="465"/>
      <c r="F227" s="464" t="s">
        <v>134</v>
      </c>
      <c r="G227" s="466">
        <f>C227*E227</f>
        <v>0</v>
      </c>
    </row>
    <row r="228" spans="1:7">
      <c r="B228" s="467"/>
      <c r="C228" s="468"/>
      <c r="D228" s="469"/>
      <c r="E228" s="470"/>
      <c r="F228" s="469"/>
      <c r="G228" s="471"/>
    </row>
    <row r="229" spans="1:7">
      <c r="B229" s="467"/>
      <c r="C229" s="468"/>
      <c r="D229" s="469"/>
      <c r="E229" s="470"/>
      <c r="F229" s="469"/>
      <c r="G229" s="471"/>
    </row>
    <row r="230" spans="1:7" ht="30">
      <c r="A230" s="455" t="s">
        <v>264</v>
      </c>
      <c r="B230" s="475" t="s">
        <v>265</v>
      </c>
      <c r="G230" s="731"/>
    </row>
    <row r="231" spans="1:7" ht="45">
      <c r="B231" s="475" t="s">
        <v>266</v>
      </c>
      <c r="G231" s="731"/>
    </row>
    <row r="232" spans="1:7">
      <c r="B232" s="475" t="s">
        <v>267</v>
      </c>
      <c r="G232" s="731"/>
    </row>
    <row r="233" spans="1:7" ht="90">
      <c r="B233" s="475" t="s">
        <v>268</v>
      </c>
      <c r="G233" s="731"/>
    </row>
    <row r="234" spans="1:7" ht="45">
      <c r="B234" s="475" t="s">
        <v>269</v>
      </c>
      <c r="G234" s="731"/>
    </row>
    <row r="235" spans="1:7" ht="60">
      <c r="B235" s="475" t="s">
        <v>270</v>
      </c>
      <c r="G235" s="731"/>
    </row>
    <row r="236" spans="1:7" ht="45">
      <c r="B236" s="489" t="s">
        <v>271</v>
      </c>
      <c r="G236" s="731"/>
    </row>
    <row r="237" spans="1:7" ht="32.25">
      <c r="B237" s="475" t="s">
        <v>723</v>
      </c>
      <c r="G237" s="731"/>
    </row>
    <row r="238" spans="1:7">
      <c r="B238" s="475"/>
      <c r="G238" s="731"/>
    </row>
    <row r="239" spans="1:7" ht="17.25">
      <c r="B239" s="462" t="s">
        <v>232</v>
      </c>
      <c r="C239" s="463">
        <f>11*4*0.3</f>
        <v>13.2</v>
      </c>
      <c r="D239" s="464" t="s">
        <v>100</v>
      </c>
      <c r="E239" s="465"/>
      <c r="F239" s="464" t="s">
        <v>134</v>
      </c>
      <c r="G239" s="466">
        <f>C239*E239</f>
        <v>0</v>
      </c>
    </row>
    <row r="240" spans="1:7">
      <c r="B240" s="475"/>
      <c r="G240" s="731"/>
    </row>
    <row r="241" spans="1:7">
      <c r="B241" s="467"/>
      <c r="C241" s="468"/>
      <c r="D241" s="469"/>
      <c r="E241" s="470"/>
      <c r="F241" s="469"/>
      <c r="G241" s="732"/>
    </row>
    <row r="242" spans="1:7" ht="135">
      <c r="A242" s="455" t="s">
        <v>272</v>
      </c>
      <c r="B242" s="475" t="s">
        <v>273</v>
      </c>
      <c r="C242" s="468"/>
      <c r="D242" s="469"/>
      <c r="E242" s="470"/>
      <c r="F242" s="469"/>
      <c r="G242" s="732"/>
    </row>
    <row r="243" spans="1:7">
      <c r="B243" s="475" t="s">
        <v>274</v>
      </c>
      <c r="C243" s="468"/>
      <c r="D243" s="469"/>
      <c r="E243" s="470"/>
      <c r="F243" s="469"/>
      <c r="G243" s="732"/>
    </row>
    <row r="244" spans="1:7" ht="30">
      <c r="B244" s="475" t="s">
        <v>275</v>
      </c>
      <c r="C244" s="468"/>
      <c r="D244" s="469"/>
      <c r="E244" s="470"/>
      <c r="F244" s="469"/>
      <c r="G244" s="732"/>
    </row>
    <row r="245" spans="1:7">
      <c r="B245" s="475"/>
      <c r="C245" s="468"/>
      <c r="D245" s="469"/>
      <c r="E245" s="470"/>
      <c r="F245" s="469"/>
      <c r="G245" s="732"/>
    </row>
    <row r="246" spans="1:7" ht="17.25">
      <c r="B246" s="462" t="s">
        <v>217</v>
      </c>
      <c r="C246" s="463">
        <f>11*4</f>
        <v>44</v>
      </c>
      <c r="D246" s="464" t="s">
        <v>100</v>
      </c>
      <c r="E246" s="465"/>
      <c r="F246" s="464" t="s">
        <v>134</v>
      </c>
      <c r="G246" s="466">
        <f>C246*E246</f>
        <v>0</v>
      </c>
    </row>
    <row r="247" spans="1:7">
      <c r="B247" s="475"/>
      <c r="C247" s="468"/>
      <c r="D247" s="469"/>
      <c r="E247" s="470"/>
      <c r="F247" s="469"/>
      <c r="G247" s="732"/>
    </row>
    <row r="248" spans="1:7">
      <c r="G248" s="731"/>
    </row>
    <row r="249" spans="1:7" ht="75">
      <c r="A249" s="455" t="s">
        <v>276</v>
      </c>
      <c r="B249" s="489" t="s">
        <v>277</v>
      </c>
      <c r="C249" s="468"/>
      <c r="D249" s="469"/>
      <c r="E249" s="470"/>
      <c r="F249" s="469"/>
      <c r="G249" s="732"/>
    </row>
    <row r="250" spans="1:7" ht="30">
      <c r="B250" s="489" t="s">
        <v>278</v>
      </c>
      <c r="C250" s="468"/>
      <c r="D250" s="469"/>
      <c r="E250" s="470"/>
      <c r="F250" s="469"/>
      <c r="G250" s="732"/>
    </row>
    <row r="251" spans="1:7" ht="30">
      <c r="B251" s="489" t="s">
        <v>279</v>
      </c>
      <c r="C251" s="468"/>
      <c r="D251" s="469"/>
      <c r="E251" s="470"/>
      <c r="F251" s="469"/>
      <c r="G251" s="732"/>
    </row>
    <row r="252" spans="1:7" ht="45">
      <c r="B252" s="489" t="s">
        <v>271</v>
      </c>
      <c r="C252" s="468"/>
      <c r="D252" s="469"/>
      <c r="E252" s="470"/>
      <c r="F252" s="469"/>
      <c r="G252" s="732"/>
    </row>
    <row r="253" spans="1:7" ht="32.25">
      <c r="B253" s="489" t="s">
        <v>280</v>
      </c>
      <c r="C253" s="468"/>
      <c r="D253" s="469"/>
      <c r="E253" s="470"/>
      <c r="F253" s="469"/>
      <c r="G253" s="732"/>
    </row>
    <row r="254" spans="1:7">
      <c r="B254" s="489"/>
      <c r="C254" s="468"/>
      <c r="D254" s="469"/>
      <c r="E254" s="470"/>
      <c r="F254" s="469"/>
      <c r="G254" s="732"/>
    </row>
    <row r="255" spans="1:7" ht="17.25">
      <c r="B255" s="462" t="s">
        <v>232</v>
      </c>
      <c r="C255" s="463">
        <f>11*4*0.3</f>
        <v>13.2</v>
      </c>
      <c r="D255" s="464" t="s">
        <v>100</v>
      </c>
      <c r="E255" s="465"/>
      <c r="F255" s="464" t="s">
        <v>134</v>
      </c>
      <c r="G255" s="466">
        <f>C255*E255</f>
        <v>0</v>
      </c>
    </row>
    <row r="256" spans="1:7">
      <c r="B256" s="467"/>
      <c r="C256" s="468"/>
      <c r="D256" s="469"/>
      <c r="E256" s="470"/>
      <c r="F256" s="469"/>
      <c r="G256" s="471"/>
    </row>
    <row r="257" spans="1:7" ht="17.25" customHeight="1" thickBot="1">
      <c r="B257" s="493"/>
      <c r="C257" s="478"/>
      <c r="D257" s="494"/>
      <c r="E257" s="495"/>
      <c r="F257" s="494"/>
      <c r="G257" s="496"/>
    </row>
    <row r="259" spans="1:7" ht="18.75" customHeight="1">
      <c r="B259" s="497" t="s">
        <v>210</v>
      </c>
      <c r="C259" s="484" t="s">
        <v>207</v>
      </c>
      <c r="D259" s="485" t="s">
        <v>207</v>
      </c>
      <c r="E259" s="486" t="s">
        <v>208</v>
      </c>
      <c r="F259" s="464" t="s">
        <v>134</v>
      </c>
      <c r="G259" s="466">
        <f>SUM(G138:G256)</f>
        <v>0</v>
      </c>
    </row>
    <row r="260" spans="1:7">
      <c r="A260" s="455" t="s">
        <v>207</v>
      </c>
    </row>
    <row r="261" spans="1:7" ht="15.75" thickBot="1"/>
    <row r="262" spans="1:7" ht="57" thickBot="1">
      <c r="A262" s="449" t="s">
        <v>281</v>
      </c>
      <c r="B262" s="450" t="s">
        <v>282</v>
      </c>
    </row>
    <row r="263" spans="1:7" ht="15" customHeight="1">
      <c r="B263" s="498"/>
      <c r="D263" s="499"/>
      <c r="E263" s="500"/>
      <c r="F263" s="499"/>
      <c r="G263" s="501"/>
    </row>
    <row r="264" spans="1:7" ht="60">
      <c r="A264" s="460" t="s">
        <v>35</v>
      </c>
      <c r="B264" s="489" t="s">
        <v>283</v>
      </c>
      <c r="C264" s="467"/>
      <c r="D264" s="490" t="s">
        <v>207</v>
      </c>
      <c r="E264" s="491"/>
      <c r="F264" s="490" t="s">
        <v>207</v>
      </c>
      <c r="G264" s="733"/>
    </row>
    <row r="265" spans="1:7" ht="60">
      <c r="A265" s="460"/>
      <c r="B265" s="489" t="s">
        <v>284</v>
      </c>
      <c r="C265" s="467"/>
      <c r="D265" s="490"/>
      <c r="E265" s="491"/>
      <c r="F265" s="490"/>
      <c r="G265" s="733"/>
    </row>
    <row r="266" spans="1:7" ht="30">
      <c r="A266" s="460"/>
      <c r="B266" s="489" t="s">
        <v>285</v>
      </c>
      <c r="C266" s="467"/>
      <c r="D266" s="490"/>
      <c r="E266" s="491"/>
      <c r="F266" s="490"/>
      <c r="G266" s="733"/>
    </row>
    <row r="267" spans="1:7" ht="225">
      <c r="A267" s="460"/>
      <c r="B267" s="489" t="s">
        <v>286</v>
      </c>
      <c r="C267" s="467"/>
      <c r="D267" s="490"/>
      <c r="E267" s="491"/>
      <c r="F267" s="490"/>
      <c r="G267" s="733"/>
    </row>
    <row r="268" spans="1:7" ht="90">
      <c r="A268" s="460"/>
      <c r="B268" s="489" t="s">
        <v>287</v>
      </c>
      <c r="C268" s="467"/>
      <c r="D268" s="490"/>
      <c r="E268" s="491"/>
      <c r="F268" s="490"/>
      <c r="G268" s="733"/>
    </row>
    <row r="269" spans="1:7" ht="60">
      <c r="A269" s="460"/>
      <c r="B269" s="489" t="s">
        <v>288</v>
      </c>
      <c r="C269" s="467"/>
      <c r="D269" s="490"/>
      <c r="E269" s="491"/>
      <c r="F269" s="490"/>
      <c r="G269" s="733"/>
    </row>
    <row r="270" spans="1:7" ht="17.25">
      <c r="A270" s="460"/>
      <c r="B270" s="489" t="s">
        <v>289</v>
      </c>
      <c r="C270" s="467"/>
      <c r="D270" s="490"/>
      <c r="E270" s="491"/>
      <c r="F270" s="490"/>
      <c r="G270" s="733"/>
    </row>
    <row r="271" spans="1:7">
      <c r="A271" s="460"/>
      <c r="B271" s="489"/>
      <c r="C271" s="467"/>
      <c r="D271" s="490"/>
      <c r="E271" s="491"/>
      <c r="F271" s="490"/>
      <c r="G271" s="733"/>
    </row>
    <row r="272" spans="1:7">
      <c r="A272" s="460" t="s">
        <v>37</v>
      </c>
      <c r="B272" s="734" t="s">
        <v>290</v>
      </c>
      <c r="C272" s="467"/>
      <c r="D272" s="490"/>
      <c r="E272" s="491"/>
      <c r="F272" s="490"/>
      <c r="G272" s="733"/>
    </row>
    <row r="273" spans="1:7" s="803" customFormat="1">
      <c r="A273" s="799"/>
      <c r="B273" s="885" t="s">
        <v>801</v>
      </c>
      <c r="C273" s="487"/>
      <c r="D273" s="800"/>
      <c r="E273" s="801"/>
      <c r="F273" s="800"/>
      <c r="G273" s="802"/>
    </row>
    <row r="274" spans="1:7" s="803" customFormat="1">
      <c r="A274" s="799"/>
      <c r="B274" s="885" t="s">
        <v>802</v>
      </c>
      <c r="C274" s="487"/>
      <c r="D274" s="800"/>
      <c r="E274" s="801"/>
      <c r="F274" s="800"/>
      <c r="G274" s="802"/>
    </row>
    <row r="275" spans="1:7" ht="17.25">
      <c r="A275" s="460"/>
      <c r="B275" s="462" t="s">
        <v>217</v>
      </c>
      <c r="C275" s="463">
        <f>7*4</f>
        <v>28</v>
      </c>
      <c r="D275" s="464" t="s">
        <v>100</v>
      </c>
      <c r="E275" s="465"/>
      <c r="F275" s="464" t="s">
        <v>134</v>
      </c>
      <c r="G275" s="466">
        <f>C275*E275</f>
        <v>0</v>
      </c>
    </row>
    <row r="276" spans="1:7">
      <c r="B276" s="467"/>
      <c r="C276" s="468"/>
      <c r="D276" s="469"/>
      <c r="E276" s="470"/>
      <c r="F276" s="469"/>
      <c r="G276" s="732"/>
    </row>
    <row r="277" spans="1:7">
      <c r="A277" s="460" t="s">
        <v>38</v>
      </c>
      <c r="B277" s="734" t="s">
        <v>291</v>
      </c>
      <c r="C277" s="467"/>
      <c r="D277" s="490"/>
      <c r="E277" s="491"/>
      <c r="F277" s="490"/>
      <c r="G277" s="733"/>
    </row>
    <row r="278" spans="1:7">
      <c r="A278" s="460"/>
      <c r="B278" s="885" t="s">
        <v>800</v>
      </c>
      <c r="C278" s="467"/>
      <c r="D278" s="490"/>
      <c r="E278" s="491"/>
      <c r="F278" s="490"/>
      <c r="G278" s="733"/>
    </row>
    <row r="279" spans="1:7" ht="17.25">
      <c r="A279" s="460"/>
      <c r="B279" s="462" t="s">
        <v>217</v>
      </c>
      <c r="C279" s="463">
        <f>3*4</f>
        <v>12</v>
      </c>
      <c r="D279" s="464" t="s">
        <v>100</v>
      </c>
      <c r="E279" s="465"/>
      <c r="F279" s="464" t="s">
        <v>134</v>
      </c>
      <c r="G279" s="466">
        <f>C279*E279</f>
        <v>0</v>
      </c>
    </row>
    <row r="280" spans="1:7">
      <c r="B280" s="467"/>
      <c r="C280" s="468"/>
      <c r="D280" s="469"/>
      <c r="E280" s="470"/>
      <c r="F280" s="469"/>
      <c r="G280" s="732"/>
    </row>
    <row r="281" spans="1:7">
      <c r="B281" s="467"/>
      <c r="C281" s="468"/>
      <c r="D281" s="469"/>
      <c r="E281" s="470"/>
      <c r="F281" s="469"/>
      <c r="G281" s="732"/>
    </row>
    <row r="282" spans="1:7">
      <c r="B282" s="467"/>
      <c r="C282" s="468"/>
      <c r="D282" s="469"/>
      <c r="E282" s="470"/>
      <c r="F282" s="469"/>
      <c r="G282" s="732"/>
    </row>
    <row r="283" spans="1:7" ht="45">
      <c r="A283" s="455" t="s">
        <v>22</v>
      </c>
      <c r="B283" s="475" t="s">
        <v>892</v>
      </c>
      <c r="D283" s="499"/>
      <c r="E283" s="500"/>
      <c r="F283" s="499"/>
      <c r="G283" s="735"/>
    </row>
    <row r="284" spans="1:7" ht="62.25">
      <c r="B284" s="475" t="s">
        <v>292</v>
      </c>
      <c r="D284" s="499"/>
      <c r="E284" s="500"/>
      <c r="F284" s="499"/>
      <c r="G284" s="735"/>
    </row>
    <row r="285" spans="1:7" ht="45">
      <c r="B285" s="475" t="s">
        <v>293</v>
      </c>
      <c r="D285" s="499"/>
      <c r="E285" s="500"/>
      <c r="F285" s="499"/>
      <c r="G285" s="735"/>
    </row>
    <row r="286" spans="1:7" ht="30">
      <c r="B286" s="475" t="s">
        <v>294</v>
      </c>
      <c r="D286" s="499"/>
      <c r="E286" s="500"/>
      <c r="F286" s="499"/>
      <c r="G286" s="735"/>
    </row>
    <row r="287" spans="1:7">
      <c r="B287" s="475"/>
      <c r="D287" s="499"/>
      <c r="E287" s="500"/>
      <c r="F287" s="499"/>
      <c r="G287" s="735"/>
    </row>
    <row r="288" spans="1:7" ht="30">
      <c r="A288" s="455" t="s">
        <v>24</v>
      </c>
      <c r="B288" s="456" t="s">
        <v>939</v>
      </c>
      <c r="G288" s="731"/>
    </row>
    <row r="289" spans="1:7">
      <c r="B289" s="462" t="s">
        <v>83</v>
      </c>
      <c r="C289" s="463">
        <v>4</v>
      </c>
      <c r="D289" s="464" t="s">
        <v>100</v>
      </c>
      <c r="E289" s="465"/>
      <c r="F289" s="464" t="s">
        <v>134</v>
      </c>
      <c r="G289" s="466">
        <f>C289*E289</f>
        <v>0</v>
      </c>
    </row>
    <row r="291" spans="1:7" ht="30">
      <c r="A291" s="455" t="s">
        <v>47</v>
      </c>
      <c r="B291" s="456" t="s">
        <v>940</v>
      </c>
      <c r="G291" s="731"/>
    </row>
    <row r="292" spans="1:7">
      <c r="B292" s="462" t="s">
        <v>83</v>
      </c>
      <c r="C292" s="463">
        <v>4</v>
      </c>
      <c r="D292" s="464" t="s">
        <v>100</v>
      </c>
      <c r="E292" s="465"/>
      <c r="F292" s="464" t="s">
        <v>134</v>
      </c>
      <c r="G292" s="466">
        <f>C292*E292</f>
        <v>0</v>
      </c>
    </row>
    <row r="293" spans="1:7">
      <c r="D293" s="499"/>
      <c r="E293" s="500"/>
      <c r="F293" s="499"/>
      <c r="G293" s="501"/>
    </row>
    <row r="294" spans="1:7">
      <c r="D294" s="499"/>
      <c r="E294" s="500"/>
      <c r="F294" s="499"/>
      <c r="G294" s="501"/>
    </row>
    <row r="295" spans="1:7" ht="55.5">
      <c r="A295" s="455" t="s">
        <v>41</v>
      </c>
      <c r="B295" s="489" t="s">
        <v>295</v>
      </c>
      <c r="C295" s="886"/>
      <c r="D295" s="887"/>
      <c r="E295" s="970"/>
      <c r="F295" s="887"/>
      <c r="G295" s="888"/>
    </row>
    <row r="296" spans="1:7" ht="45">
      <c r="A296" s="889"/>
      <c r="B296" s="489" t="s">
        <v>296</v>
      </c>
      <c r="C296" s="886"/>
      <c r="D296" s="887"/>
      <c r="E296" s="970"/>
      <c r="F296" s="887"/>
      <c r="G296" s="888"/>
    </row>
    <row r="297" spans="1:7">
      <c r="A297" s="889"/>
      <c r="B297" s="503" t="s">
        <v>297</v>
      </c>
      <c r="C297" s="886"/>
      <c r="D297" s="887"/>
      <c r="E297" s="970"/>
      <c r="F297" s="887"/>
      <c r="G297" s="888"/>
    </row>
    <row r="298" spans="1:7" ht="60">
      <c r="A298" s="889"/>
      <c r="B298" s="489" t="s">
        <v>298</v>
      </c>
      <c r="C298" s="886"/>
      <c r="D298" s="887"/>
      <c r="E298" s="970"/>
      <c r="F298" s="887"/>
      <c r="G298" s="888"/>
    </row>
    <row r="299" spans="1:7" ht="30">
      <c r="A299" s="889"/>
      <c r="B299" s="489" t="s">
        <v>299</v>
      </c>
      <c r="C299" s="886"/>
      <c r="D299" s="887"/>
      <c r="E299" s="970"/>
      <c r="F299" s="887"/>
      <c r="G299" s="888"/>
    </row>
    <row r="300" spans="1:7" ht="60">
      <c r="A300" s="889"/>
      <c r="B300" s="489" t="s">
        <v>300</v>
      </c>
      <c r="C300" s="886"/>
      <c r="D300" s="887"/>
      <c r="E300" s="970"/>
      <c r="F300" s="887"/>
      <c r="G300" s="888"/>
    </row>
    <row r="301" spans="1:7" ht="45">
      <c r="A301" s="889"/>
      <c r="B301" s="489" t="s">
        <v>799</v>
      </c>
      <c r="C301" s="886"/>
      <c r="D301" s="887"/>
      <c r="E301" s="970"/>
      <c r="F301" s="887"/>
      <c r="G301" s="888"/>
    </row>
    <row r="302" spans="1:7" ht="45">
      <c r="A302" s="889"/>
      <c r="B302" s="489" t="s">
        <v>301</v>
      </c>
      <c r="C302" s="886"/>
      <c r="D302" s="887"/>
      <c r="E302" s="970"/>
      <c r="F302" s="887"/>
      <c r="G302" s="888"/>
    </row>
    <row r="303" spans="1:7" ht="120">
      <c r="A303" s="889"/>
      <c r="B303" s="489" t="s">
        <v>950</v>
      </c>
      <c r="C303" s="886"/>
      <c r="D303" s="887"/>
      <c r="E303" s="970"/>
      <c r="F303" s="887"/>
      <c r="G303" s="888"/>
    </row>
    <row r="304" spans="1:7" ht="30">
      <c r="A304" s="889"/>
      <c r="B304" s="489" t="s">
        <v>302</v>
      </c>
      <c r="C304" s="886"/>
      <c r="D304" s="887"/>
      <c r="E304" s="970"/>
      <c r="F304" s="887"/>
      <c r="G304" s="888"/>
    </row>
    <row r="305" spans="1:7" ht="105">
      <c r="A305" s="504"/>
      <c r="B305" s="489" t="s">
        <v>303</v>
      </c>
      <c r="C305" s="505"/>
      <c r="D305" s="506"/>
      <c r="E305" s="971"/>
      <c r="F305" s="506"/>
      <c r="G305" s="508"/>
    </row>
    <row r="306" spans="1:7" ht="45">
      <c r="A306" s="504"/>
      <c r="B306" s="489" t="s">
        <v>304</v>
      </c>
      <c r="C306" s="505"/>
      <c r="D306" s="506"/>
      <c r="E306" s="971"/>
      <c r="F306" s="506"/>
      <c r="G306" s="508"/>
    </row>
    <row r="307" spans="1:7" ht="45">
      <c r="A307" s="504"/>
      <c r="B307" s="489" t="s">
        <v>305</v>
      </c>
      <c r="C307" s="509"/>
      <c r="D307" s="510"/>
      <c r="E307" s="972"/>
      <c r="F307" s="510"/>
      <c r="G307" s="511"/>
    </row>
    <row r="308" spans="1:7">
      <c r="A308" s="504"/>
      <c r="B308" s="489" t="s">
        <v>306</v>
      </c>
      <c r="C308" s="505"/>
      <c r="D308" s="506"/>
      <c r="E308" s="971"/>
      <c r="F308" s="506"/>
      <c r="G308" s="508"/>
    </row>
    <row r="309" spans="1:7" s="703" customFormat="1" ht="12">
      <c r="A309" s="742"/>
      <c r="B309" s="743"/>
      <c r="C309" s="744"/>
      <c r="D309" s="745"/>
      <c r="E309" s="980"/>
      <c r="F309" s="745"/>
      <c r="G309" s="747"/>
    </row>
    <row r="310" spans="1:7">
      <c r="A310" s="513" t="s">
        <v>42</v>
      </c>
      <c r="B310" s="514" t="s">
        <v>307</v>
      </c>
      <c r="C310" s="505"/>
      <c r="D310" s="506"/>
      <c r="E310" s="971"/>
      <c r="F310" s="506"/>
      <c r="G310" s="508"/>
    </row>
    <row r="311" spans="1:7">
      <c r="A311" s="515"/>
      <c r="B311" s="516" t="s">
        <v>308</v>
      </c>
      <c r="C311" s="517"/>
      <c r="D311" s="518"/>
      <c r="E311" s="973"/>
      <c r="F311" s="518"/>
      <c r="G311" s="519"/>
    </row>
    <row r="312" spans="1:7" ht="17.25">
      <c r="A312" s="515"/>
      <c r="B312" s="520" t="s">
        <v>232</v>
      </c>
      <c r="C312" s="521">
        <v>4.5999999999999996</v>
      </c>
      <c r="D312" s="523"/>
      <c r="E312" s="974"/>
      <c r="F312" s="525"/>
      <c r="G312" s="524"/>
    </row>
    <row r="313" spans="1:7">
      <c r="A313" s="515"/>
      <c r="B313" s="516" t="s">
        <v>309</v>
      </c>
      <c r="C313" s="517"/>
      <c r="D313" s="798"/>
      <c r="E313" s="975"/>
      <c r="F313" s="525"/>
      <c r="G313" s="524"/>
    </row>
    <row r="314" spans="1:7" ht="17.25">
      <c r="A314" s="515"/>
      <c r="B314" s="520" t="s">
        <v>232</v>
      </c>
      <c r="C314" s="521">
        <v>0.75</v>
      </c>
      <c r="D314" s="523"/>
      <c r="E314" s="974"/>
      <c r="F314" s="525"/>
      <c r="G314" s="524"/>
    </row>
    <row r="315" spans="1:7">
      <c r="A315" s="515"/>
      <c r="B315" s="516" t="s">
        <v>310</v>
      </c>
      <c r="C315" s="526"/>
      <c r="D315" s="527"/>
      <c r="E315" s="974"/>
      <c r="F315" s="527"/>
      <c r="G315" s="524"/>
    </row>
    <row r="316" spans="1:7">
      <c r="A316" s="515"/>
      <c r="B316" s="520" t="s">
        <v>135</v>
      </c>
      <c r="C316" s="521">
        <v>460</v>
      </c>
      <c r="D316" s="523"/>
      <c r="E316" s="974"/>
      <c r="F316" s="525"/>
      <c r="G316" s="524"/>
    </row>
    <row r="317" spans="1:7">
      <c r="A317" s="515"/>
      <c r="B317" s="516" t="s">
        <v>311</v>
      </c>
      <c r="C317" s="526"/>
      <c r="D317" s="527"/>
      <c r="E317" s="974"/>
      <c r="F317" s="527"/>
      <c r="G317" s="524"/>
    </row>
    <row r="318" spans="1:7" ht="17.25">
      <c r="A318" s="515"/>
      <c r="B318" s="520" t="s">
        <v>217</v>
      </c>
      <c r="C318" s="521">
        <v>40</v>
      </c>
      <c r="D318" s="523"/>
      <c r="E318" s="974"/>
      <c r="F318" s="525"/>
      <c r="G318" s="524"/>
    </row>
    <row r="319" spans="1:7">
      <c r="A319" s="515"/>
      <c r="B319" s="516" t="s">
        <v>312</v>
      </c>
      <c r="C319" s="526"/>
      <c r="D319" s="527"/>
      <c r="E319" s="974"/>
      <c r="F319" s="527"/>
      <c r="G319" s="524"/>
    </row>
    <row r="320" spans="1:7" ht="17.25">
      <c r="A320" s="515"/>
      <c r="B320" s="520" t="s">
        <v>217</v>
      </c>
      <c r="C320" s="521">
        <v>12</v>
      </c>
      <c r="D320" s="523"/>
      <c r="E320" s="974"/>
      <c r="F320" s="525"/>
      <c r="G320" s="524"/>
    </row>
    <row r="321" spans="1:7">
      <c r="A321" s="515"/>
      <c r="B321" s="516" t="s">
        <v>313</v>
      </c>
      <c r="C321" s="517"/>
      <c r="D321" s="798"/>
      <c r="E321" s="975"/>
      <c r="F321" s="525"/>
      <c r="G321" s="524"/>
    </row>
    <row r="322" spans="1:7" ht="17.25">
      <c r="A322" s="515"/>
      <c r="B322" s="520" t="s">
        <v>232</v>
      </c>
      <c r="C322" s="521">
        <v>0.4</v>
      </c>
      <c r="D322" s="523"/>
      <c r="E322" s="974"/>
      <c r="F322" s="525"/>
      <c r="G322" s="524"/>
    </row>
    <row r="323" spans="1:7">
      <c r="A323" s="515"/>
      <c r="B323" s="748" t="s">
        <v>868</v>
      </c>
      <c r="C323" s="526"/>
      <c r="D323" s="527"/>
      <c r="E323" s="974"/>
      <c r="F323" s="527"/>
      <c r="G323" s="524"/>
    </row>
    <row r="324" spans="1:7">
      <c r="A324" s="515"/>
      <c r="B324" s="520" t="s">
        <v>192</v>
      </c>
      <c r="C324" s="529">
        <v>1</v>
      </c>
      <c r="D324" s="523"/>
      <c r="E324" s="974"/>
      <c r="F324" s="525"/>
      <c r="G324" s="524"/>
    </row>
    <row r="325" spans="1:7" s="703" customFormat="1" ht="12.75" thickBot="1">
      <c r="A325" s="746"/>
      <c r="B325" s="749"/>
      <c r="C325" s="750"/>
      <c r="D325" s="751"/>
      <c r="E325" s="981"/>
      <c r="F325" s="751"/>
      <c r="G325" s="752"/>
    </row>
    <row r="326" spans="1:7" s="703" customFormat="1" ht="12.75" thickTop="1">
      <c r="A326" s="746"/>
      <c r="B326" s="753"/>
      <c r="C326" s="754"/>
      <c r="D326" s="755"/>
      <c r="E326" s="982"/>
      <c r="F326" s="751"/>
      <c r="G326" s="752"/>
    </row>
    <row r="327" spans="1:7">
      <c r="A327" s="507"/>
      <c r="B327" s="516" t="s">
        <v>306</v>
      </c>
      <c r="C327" s="537"/>
      <c r="D327" s="538"/>
      <c r="E327" s="977"/>
      <c r="F327" s="518"/>
      <c r="G327" s="519"/>
    </row>
    <row r="328" spans="1:7">
      <c r="A328" s="507"/>
      <c r="B328" s="520" t="s">
        <v>33</v>
      </c>
      <c r="C328" s="529">
        <v>4</v>
      </c>
      <c r="D328" s="522" t="s">
        <v>100</v>
      </c>
      <c r="E328" s="978"/>
      <c r="F328" s="522" t="s">
        <v>134</v>
      </c>
      <c r="G328" s="539">
        <f>C328*E328</f>
        <v>0</v>
      </c>
    </row>
    <row r="329" spans="1:7" s="703" customFormat="1" ht="12">
      <c r="A329" s="746"/>
      <c r="B329" s="763"/>
      <c r="C329" s="764"/>
      <c r="D329" s="765"/>
      <c r="E329" s="981"/>
      <c r="F329" s="765"/>
      <c r="G329" s="752"/>
    </row>
    <row r="330" spans="1:7">
      <c r="A330" s="507"/>
      <c r="B330" s="540"/>
      <c r="C330" s="541"/>
      <c r="D330" s="525"/>
      <c r="E330" s="974"/>
      <c r="F330" s="525"/>
      <c r="G330" s="524"/>
    </row>
    <row r="331" spans="1:7">
      <c r="A331" s="513" t="s">
        <v>12</v>
      </c>
      <c r="B331" s="514" t="s">
        <v>314</v>
      </c>
      <c r="C331" s="517"/>
      <c r="D331" s="518"/>
      <c r="E331" s="973"/>
      <c r="F331" s="518"/>
      <c r="G331" s="519"/>
    </row>
    <row r="332" spans="1:7">
      <c r="A332" s="515"/>
      <c r="B332" s="516" t="s">
        <v>308</v>
      </c>
      <c r="C332" s="517"/>
      <c r="D332" s="518"/>
      <c r="E332" s="973"/>
      <c r="F332" s="518"/>
      <c r="G332" s="519"/>
    </row>
    <row r="333" spans="1:7" ht="17.25">
      <c r="A333" s="515"/>
      <c r="B333" s="520" t="s">
        <v>232</v>
      </c>
      <c r="C333" s="521">
        <v>6.4</v>
      </c>
      <c r="D333" s="523"/>
      <c r="E333" s="974"/>
      <c r="F333" s="525"/>
      <c r="G333" s="524"/>
    </row>
    <row r="334" spans="1:7">
      <c r="A334" s="515"/>
      <c r="B334" s="516" t="s">
        <v>309</v>
      </c>
      <c r="C334" s="517"/>
      <c r="D334" s="798"/>
      <c r="E334" s="975"/>
      <c r="F334" s="525"/>
      <c r="G334" s="524"/>
    </row>
    <row r="335" spans="1:7" ht="17.25">
      <c r="A335" s="515"/>
      <c r="B335" s="520" t="s">
        <v>232</v>
      </c>
      <c r="C335" s="521">
        <v>0.85</v>
      </c>
      <c r="D335" s="523"/>
      <c r="E335" s="974"/>
      <c r="F335" s="525"/>
      <c r="G335" s="524"/>
    </row>
    <row r="336" spans="1:7">
      <c r="A336" s="515"/>
      <c r="B336" s="516" t="s">
        <v>310</v>
      </c>
      <c r="C336" s="526"/>
      <c r="D336" s="527"/>
      <c r="E336" s="974"/>
      <c r="F336" s="527"/>
      <c r="G336" s="524"/>
    </row>
    <row r="337" spans="1:7">
      <c r="A337" s="515"/>
      <c r="B337" s="520" t="s">
        <v>135</v>
      </c>
      <c r="C337" s="521">
        <v>600</v>
      </c>
      <c r="D337" s="523"/>
      <c r="E337" s="974"/>
      <c r="F337" s="525"/>
      <c r="G337" s="524"/>
    </row>
    <row r="338" spans="1:7">
      <c r="A338" s="515"/>
      <c r="B338" s="516" t="s">
        <v>311</v>
      </c>
      <c r="C338" s="526"/>
      <c r="D338" s="527"/>
      <c r="E338" s="974"/>
      <c r="F338" s="527"/>
      <c r="G338" s="524"/>
    </row>
    <row r="339" spans="1:7" ht="17.25">
      <c r="A339" s="515"/>
      <c r="B339" s="520" t="s">
        <v>217</v>
      </c>
      <c r="C339" s="521">
        <v>50</v>
      </c>
      <c r="D339" s="523"/>
      <c r="E339" s="974"/>
      <c r="F339" s="525"/>
      <c r="G339" s="524"/>
    </row>
    <row r="340" spans="1:7">
      <c r="A340" s="515"/>
      <c r="B340" s="516" t="s">
        <v>312</v>
      </c>
      <c r="C340" s="526"/>
      <c r="D340" s="527"/>
      <c r="E340" s="974"/>
      <c r="F340" s="527"/>
      <c r="G340" s="524"/>
    </row>
    <row r="341" spans="1:7" ht="17.25">
      <c r="A341" s="515"/>
      <c r="B341" s="520" t="s">
        <v>217</v>
      </c>
      <c r="C341" s="521">
        <v>17</v>
      </c>
      <c r="D341" s="523"/>
      <c r="E341" s="974"/>
      <c r="F341" s="525"/>
      <c r="G341" s="524"/>
    </row>
    <row r="342" spans="1:7">
      <c r="A342" s="515"/>
      <c r="B342" s="516" t="s">
        <v>313</v>
      </c>
      <c r="C342" s="517"/>
      <c r="D342" s="798"/>
      <c r="E342" s="975"/>
      <c r="F342" s="525"/>
      <c r="G342" s="524"/>
    </row>
    <row r="343" spans="1:7" ht="17.25">
      <c r="A343" s="515"/>
      <c r="B343" s="520" t="s">
        <v>232</v>
      </c>
      <c r="C343" s="521">
        <v>0.7</v>
      </c>
      <c r="D343" s="523"/>
      <c r="E343" s="974"/>
      <c r="F343" s="525"/>
      <c r="G343" s="524"/>
    </row>
    <row r="344" spans="1:7">
      <c r="A344" s="515"/>
      <c r="B344" s="748" t="s">
        <v>868</v>
      </c>
      <c r="C344" s="526"/>
      <c r="D344" s="527"/>
      <c r="E344" s="974"/>
      <c r="F344" s="527"/>
      <c r="G344" s="524"/>
    </row>
    <row r="345" spans="1:7">
      <c r="A345" s="515"/>
      <c r="B345" s="520" t="s">
        <v>192</v>
      </c>
      <c r="C345" s="529">
        <v>1</v>
      </c>
      <c r="D345" s="523"/>
      <c r="E345" s="974"/>
      <c r="F345" s="525"/>
      <c r="G345" s="524"/>
    </row>
    <row r="346" spans="1:7" s="703" customFormat="1" ht="12.75" thickBot="1">
      <c r="A346" s="746"/>
      <c r="B346" s="756"/>
      <c r="C346" s="757"/>
      <c r="D346" s="758"/>
      <c r="E346" s="983"/>
      <c r="F346" s="758"/>
      <c r="G346" s="759"/>
    </row>
    <row r="347" spans="1:7" s="703" customFormat="1" ht="12.75" thickTop="1">
      <c r="A347" s="746"/>
      <c r="B347" s="760"/>
      <c r="C347" s="761"/>
      <c r="D347" s="762"/>
      <c r="E347" s="984"/>
      <c r="F347" s="758"/>
      <c r="G347" s="759"/>
    </row>
    <row r="348" spans="1:7">
      <c r="A348" s="507"/>
      <c r="B348" s="548" t="s">
        <v>306</v>
      </c>
      <c r="C348" s="537"/>
      <c r="D348" s="538"/>
      <c r="E348" s="977"/>
      <c r="F348" s="506"/>
      <c r="G348" s="508"/>
    </row>
    <row r="349" spans="1:7">
      <c r="A349" s="507"/>
      <c r="B349" s="549" t="s">
        <v>33</v>
      </c>
      <c r="C349" s="550">
        <v>11</v>
      </c>
      <c r="D349" s="551" t="s">
        <v>100</v>
      </c>
      <c r="E349" s="985"/>
      <c r="F349" s="551" t="s">
        <v>134</v>
      </c>
      <c r="G349" s="552">
        <f>C349*E349</f>
        <v>0</v>
      </c>
    </row>
    <row r="350" spans="1:7">
      <c r="A350" s="507"/>
      <c r="B350" s="553"/>
      <c r="C350" s="554"/>
      <c r="D350" s="555"/>
      <c r="E350" s="972"/>
      <c r="F350" s="555"/>
      <c r="G350" s="511"/>
    </row>
    <row r="351" spans="1:7">
      <c r="A351" s="507"/>
      <c r="B351" s="553"/>
      <c r="C351" s="554"/>
      <c r="D351" s="555"/>
      <c r="E351" s="972"/>
      <c r="F351" s="555"/>
      <c r="G351" s="511"/>
    </row>
    <row r="352" spans="1:7">
      <c r="A352" s="513" t="s">
        <v>6</v>
      </c>
      <c r="B352" s="514" t="s">
        <v>315</v>
      </c>
      <c r="C352" s="505"/>
      <c r="D352" s="506"/>
      <c r="E352" s="971"/>
      <c r="F352" s="506"/>
      <c r="G352" s="508"/>
    </row>
    <row r="353" spans="1:7">
      <c r="A353" s="515"/>
      <c r="B353" s="516" t="s">
        <v>308</v>
      </c>
      <c r="C353" s="517"/>
      <c r="D353" s="518"/>
      <c r="E353" s="973"/>
      <c r="F353" s="518"/>
      <c r="G353" s="519"/>
    </row>
    <row r="354" spans="1:7" ht="17.25">
      <c r="A354" s="515"/>
      <c r="B354" s="520" t="s">
        <v>232</v>
      </c>
      <c r="C354" s="521">
        <v>10</v>
      </c>
      <c r="D354" s="523"/>
      <c r="E354" s="974"/>
      <c r="F354" s="525"/>
      <c r="G354" s="524"/>
    </row>
    <row r="355" spans="1:7">
      <c r="A355" s="515"/>
      <c r="B355" s="516" t="s">
        <v>309</v>
      </c>
      <c r="C355" s="517"/>
      <c r="D355" s="798"/>
      <c r="E355" s="975"/>
      <c r="F355" s="525"/>
      <c r="G355" s="524"/>
    </row>
    <row r="356" spans="1:7" ht="17.25">
      <c r="A356" s="515"/>
      <c r="B356" s="520" t="s">
        <v>232</v>
      </c>
      <c r="C356" s="521">
        <v>1</v>
      </c>
      <c r="D356" s="523"/>
      <c r="E356" s="974"/>
      <c r="F356" s="525"/>
      <c r="G356" s="524"/>
    </row>
    <row r="357" spans="1:7">
      <c r="A357" s="515"/>
      <c r="B357" s="516" t="s">
        <v>310</v>
      </c>
      <c r="C357" s="526"/>
      <c r="D357" s="527"/>
      <c r="E357" s="974"/>
      <c r="F357" s="527"/>
      <c r="G357" s="524"/>
    </row>
    <row r="358" spans="1:7">
      <c r="A358" s="515"/>
      <c r="B358" s="520" t="s">
        <v>135</v>
      </c>
      <c r="C358" s="521">
        <v>870</v>
      </c>
      <c r="D358" s="523"/>
      <c r="E358" s="974"/>
      <c r="F358" s="525"/>
      <c r="G358" s="524"/>
    </row>
    <row r="359" spans="1:7">
      <c r="A359" s="515"/>
      <c r="B359" s="516" t="s">
        <v>311</v>
      </c>
      <c r="C359" s="526"/>
      <c r="D359" s="527"/>
      <c r="E359" s="974"/>
      <c r="F359" s="527"/>
      <c r="G359" s="524"/>
    </row>
    <row r="360" spans="1:7" ht="17.25">
      <c r="A360" s="515"/>
      <c r="B360" s="520" t="s">
        <v>217</v>
      </c>
      <c r="C360" s="521">
        <v>80</v>
      </c>
      <c r="D360" s="523"/>
      <c r="E360" s="974"/>
      <c r="F360" s="525"/>
      <c r="G360" s="524"/>
    </row>
    <row r="361" spans="1:7">
      <c r="A361" s="515"/>
      <c r="B361" s="516" t="s">
        <v>312</v>
      </c>
      <c r="C361" s="526"/>
      <c r="D361" s="527"/>
      <c r="E361" s="974"/>
      <c r="F361" s="527"/>
      <c r="G361" s="524"/>
    </row>
    <row r="362" spans="1:7" ht="17.25">
      <c r="A362" s="515"/>
      <c r="B362" s="520" t="s">
        <v>217</v>
      </c>
      <c r="C362" s="521">
        <v>27</v>
      </c>
      <c r="D362" s="523"/>
      <c r="E362" s="974"/>
      <c r="F362" s="525"/>
      <c r="G362" s="524"/>
    </row>
    <row r="363" spans="1:7">
      <c r="A363" s="515"/>
      <c r="B363" s="516" t="s">
        <v>313</v>
      </c>
      <c r="C363" s="517"/>
      <c r="D363" s="798"/>
      <c r="E363" s="975"/>
      <c r="F363" s="525"/>
      <c r="G363" s="524"/>
    </row>
    <row r="364" spans="1:7" ht="17.25">
      <c r="A364" s="515"/>
      <c r="B364" s="520" t="s">
        <v>232</v>
      </c>
      <c r="C364" s="521">
        <v>2</v>
      </c>
      <c r="D364" s="523"/>
      <c r="E364" s="974"/>
      <c r="F364" s="525"/>
      <c r="G364" s="524"/>
    </row>
    <row r="365" spans="1:7" ht="30">
      <c r="A365" s="515"/>
      <c r="B365" s="528" t="s">
        <v>868</v>
      </c>
      <c r="C365" s="526"/>
      <c r="D365" s="527"/>
      <c r="E365" s="974"/>
      <c r="F365" s="527"/>
      <c r="G365" s="524"/>
    </row>
    <row r="366" spans="1:7">
      <c r="A366" s="515"/>
      <c r="B366" s="520" t="s">
        <v>192</v>
      </c>
      <c r="C366" s="529">
        <v>1</v>
      </c>
      <c r="D366" s="523"/>
      <c r="E366" s="974"/>
      <c r="F366" s="525"/>
      <c r="G366" s="524"/>
    </row>
    <row r="367" spans="1:7" ht="15.75" thickBot="1">
      <c r="A367" s="507"/>
      <c r="B367" s="542"/>
      <c r="C367" s="509"/>
      <c r="D367" s="510"/>
      <c r="E367" s="972"/>
      <c r="F367" s="510"/>
      <c r="G367" s="511"/>
    </row>
    <row r="368" spans="1:7" ht="15.75" thickTop="1">
      <c r="A368" s="531"/>
      <c r="B368" s="543"/>
      <c r="C368" s="544"/>
      <c r="D368" s="545"/>
      <c r="E368" s="986"/>
      <c r="F368" s="546"/>
      <c r="G368" s="547"/>
    </row>
    <row r="369" spans="1:7">
      <c r="A369" s="507"/>
      <c r="B369" s="548" t="s">
        <v>306</v>
      </c>
      <c r="C369" s="537"/>
      <c r="D369" s="538"/>
      <c r="E369" s="977"/>
      <c r="F369" s="506"/>
      <c r="G369" s="508"/>
    </row>
    <row r="370" spans="1:7">
      <c r="A370" s="507"/>
      <c r="B370" s="549" t="s">
        <v>33</v>
      </c>
      <c r="C370" s="550">
        <v>1</v>
      </c>
      <c r="D370" s="551" t="s">
        <v>100</v>
      </c>
      <c r="E370" s="985"/>
      <c r="F370" s="551" t="s">
        <v>134</v>
      </c>
      <c r="G370" s="552">
        <f>C370*E370</f>
        <v>0</v>
      </c>
    </row>
    <row r="371" spans="1:7">
      <c r="A371" s="507"/>
      <c r="B371" s="553"/>
      <c r="C371" s="554"/>
      <c r="D371" s="555"/>
      <c r="E371" s="972"/>
      <c r="F371" s="555"/>
      <c r="G371" s="511"/>
    </row>
    <row r="372" spans="1:7">
      <c r="A372" s="507"/>
      <c r="B372" s="553"/>
      <c r="C372" s="554"/>
      <c r="D372" s="555"/>
      <c r="E372" s="972"/>
      <c r="F372" s="555"/>
      <c r="G372" s="511"/>
    </row>
    <row r="373" spans="1:7" ht="135.75">
      <c r="A373" s="556" t="s">
        <v>43</v>
      </c>
      <c r="B373" s="489" t="s">
        <v>724</v>
      </c>
      <c r="C373" s="557"/>
      <c r="D373" s="558"/>
      <c r="E373" s="559"/>
      <c r="F373" s="558"/>
      <c r="G373" s="560"/>
    </row>
    <row r="374" spans="1:7" ht="75">
      <c r="A374" s="556"/>
      <c r="B374" s="561" t="s">
        <v>316</v>
      </c>
      <c r="C374" s="557"/>
      <c r="D374" s="558"/>
      <c r="E374" s="559"/>
      <c r="F374" s="558"/>
      <c r="G374" s="560"/>
    </row>
    <row r="375" spans="1:7" ht="45">
      <c r="A375" s="556"/>
      <c r="B375" s="561" t="s">
        <v>317</v>
      </c>
      <c r="C375" s="557"/>
      <c r="D375" s="558"/>
      <c r="E375" s="559"/>
      <c r="F375" s="558"/>
      <c r="G375" s="560"/>
    </row>
    <row r="376" spans="1:7">
      <c r="A376" s="556"/>
      <c r="B376" s="561" t="s">
        <v>318</v>
      </c>
      <c r="C376" s="557"/>
      <c r="D376" s="558"/>
      <c r="E376" s="559"/>
      <c r="F376" s="558"/>
      <c r="G376" s="560"/>
    </row>
    <row r="377" spans="1:7">
      <c r="A377" s="556"/>
      <c r="B377" s="561"/>
      <c r="C377" s="557"/>
      <c r="D377" s="558"/>
      <c r="E377" s="559"/>
      <c r="F377" s="558"/>
      <c r="G377" s="560"/>
    </row>
    <row r="378" spans="1:7">
      <c r="A378" s="556"/>
      <c r="B378" s="562" t="s">
        <v>192</v>
      </c>
      <c r="C378" s="563">
        <v>11</v>
      </c>
      <c r="D378" s="564" t="s">
        <v>100</v>
      </c>
      <c r="E378" s="565"/>
      <c r="F378" s="564" t="s">
        <v>134</v>
      </c>
      <c r="G378" s="566">
        <f>C378*E378</f>
        <v>0</v>
      </c>
    </row>
    <row r="379" spans="1:7">
      <c r="A379" s="556"/>
      <c r="B379" s="567"/>
      <c r="C379" s="557"/>
      <c r="D379" s="558"/>
      <c r="E379" s="559"/>
      <c r="F379" s="558"/>
      <c r="G379" s="560"/>
    </row>
    <row r="380" spans="1:7">
      <c r="A380" s="556"/>
      <c r="B380" s="567"/>
      <c r="C380" s="557"/>
      <c r="D380" s="558"/>
      <c r="E380" s="559"/>
      <c r="F380" s="558"/>
      <c r="G380" s="560"/>
    </row>
    <row r="381" spans="1:7" ht="75">
      <c r="A381" s="556" t="s">
        <v>103</v>
      </c>
      <c r="B381" s="489" t="s">
        <v>725</v>
      </c>
      <c r="C381" s="890"/>
      <c r="D381" s="891"/>
      <c r="E381" s="987"/>
      <c r="F381" s="891"/>
      <c r="G381" s="892"/>
    </row>
    <row r="382" spans="1:7" ht="75">
      <c r="A382" s="893"/>
      <c r="B382" s="489" t="s">
        <v>319</v>
      </c>
      <c r="C382" s="890"/>
      <c r="D382" s="891"/>
      <c r="E382" s="987"/>
      <c r="F382" s="891"/>
      <c r="G382" s="892"/>
    </row>
    <row r="383" spans="1:7">
      <c r="A383" s="893"/>
      <c r="B383" s="489" t="s">
        <v>320</v>
      </c>
      <c r="C383" s="890"/>
      <c r="D383" s="891"/>
      <c r="E383" s="987"/>
      <c r="F383" s="891"/>
      <c r="G383" s="892"/>
    </row>
    <row r="384" spans="1:7">
      <c r="A384" s="893"/>
      <c r="B384" s="894"/>
      <c r="C384" s="890"/>
      <c r="D384" s="891"/>
      <c r="E384" s="987"/>
      <c r="F384" s="891"/>
      <c r="G384" s="892"/>
    </row>
    <row r="385" spans="1:7">
      <c r="A385" s="895"/>
      <c r="B385" s="462" t="s">
        <v>83</v>
      </c>
      <c r="C385" s="463">
        <v>20</v>
      </c>
      <c r="D385" s="464" t="s">
        <v>100</v>
      </c>
      <c r="E385" s="465"/>
      <c r="F385" s="464" t="s">
        <v>134</v>
      </c>
      <c r="G385" s="566">
        <f>C385*E385</f>
        <v>0</v>
      </c>
    </row>
    <row r="386" spans="1:7">
      <c r="A386" s="556"/>
      <c r="B386" s="567"/>
      <c r="C386" s="557"/>
      <c r="D386" s="558"/>
      <c r="E386" s="559"/>
      <c r="F386" s="558"/>
      <c r="G386" s="560"/>
    </row>
    <row r="387" spans="1:7" ht="15.75" thickBot="1">
      <c r="B387" s="568"/>
      <c r="C387" s="569"/>
      <c r="D387" s="480"/>
      <c r="E387" s="481"/>
      <c r="F387" s="480"/>
      <c r="G387" s="482"/>
    </row>
    <row r="388" spans="1:7">
      <c r="B388" s="489"/>
      <c r="C388" s="477"/>
      <c r="D388" s="469"/>
      <c r="E388" s="470"/>
      <c r="F388" s="469"/>
      <c r="G388" s="471"/>
    </row>
    <row r="389" spans="1:7" ht="30">
      <c r="B389" s="570" t="s">
        <v>282</v>
      </c>
      <c r="C389" s="484" t="s">
        <v>207</v>
      </c>
      <c r="D389" s="485" t="s">
        <v>207</v>
      </c>
      <c r="E389" s="486" t="s">
        <v>208</v>
      </c>
      <c r="F389" s="464" t="s">
        <v>134</v>
      </c>
      <c r="G389" s="466">
        <f>SUM(G264:G386)</f>
        <v>0</v>
      </c>
    </row>
    <row r="390" spans="1:7">
      <c r="A390" s="455" t="s">
        <v>207</v>
      </c>
    </row>
    <row r="391" spans="1:7" ht="15.75" thickBot="1">
      <c r="B391" s="498"/>
      <c r="D391" s="499"/>
      <c r="E391" s="500"/>
      <c r="F391" s="499"/>
      <c r="G391" s="501"/>
    </row>
    <row r="392" spans="1:7" ht="75.75" thickBot="1">
      <c r="A392" s="449" t="s">
        <v>321</v>
      </c>
      <c r="B392" s="450" t="s">
        <v>322</v>
      </c>
    </row>
    <row r="393" spans="1:7">
      <c r="A393" s="571"/>
      <c r="B393" s="572"/>
    </row>
    <row r="394" spans="1:7">
      <c r="A394" s="571"/>
      <c r="B394" s="572"/>
    </row>
    <row r="395" spans="1:7" ht="30">
      <c r="A395" s="571"/>
      <c r="B395" s="702" t="s">
        <v>323</v>
      </c>
    </row>
    <row r="396" spans="1:7" ht="45">
      <c r="A396" s="571"/>
      <c r="B396" s="702" t="s">
        <v>324</v>
      </c>
    </row>
    <row r="397" spans="1:7" ht="60">
      <c r="A397" s="571"/>
      <c r="B397" s="702" t="s">
        <v>325</v>
      </c>
    </row>
    <row r="398" spans="1:7" ht="30">
      <c r="A398" s="571"/>
      <c r="B398" s="702" t="s">
        <v>326</v>
      </c>
    </row>
    <row r="399" spans="1:7" ht="195">
      <c r="A399" s="571"/>
      <c r="B399" s="702" t="s">
        <v>327</v>
      </c>
    </row>
    <row r="400" spans="1:7" ht="75">
      <c r="A400" s="571"/>
      <c r="B400" s="702" t="s">
        <v>328</v>
      </c>
    </row>
    <row r="401" spans="1:7">
      <c r="A401" s="571"/>
      <c r="B401" s="702" t="s">
        <v>329</v>
      </c>
    </row>
    <row r="402" spans="1:7">
      <c r="A402" s="571"/>
      <c r="B402" s="702"/>
    </row>
    <row r="403" spans="1:7" ht="60">
      <c r="A403" s="571"/>
      <c r="B403" s="702" t="s">
        <v>330</v>
      </c>
    </row>
    <row r="404" spans="1:7">
      <c r="A404" s="571"/>
      <c r="B404" s="572"/>
    </row>
    <row r="405" spans="1:7">
      <c r="A405" s="571"/>
      <c r="B405" s="572"/>
    </row>
    <row r="406" spans="1:7">
      <c r="A406" s="571"/>
      <c r="B406" s="572"/>
    </row>
    <row r="407" spans="1:7" ht="60">
      <c r="A407" s="573" t="s">
        <v>35</v>
      </c>
      <c r="B407" s="528" t="s">
        <v>726</v>
      </c>
    </row>
    <row r="408" spans="1:7" ht="135">
      <c r="A408" s="571"/>
      <c r="B408" s="574" t="s">
        <v>331</v>
      </c>
    </row>
    <row r="409" spans="1:7" ht="90">
      <c r="A409" s="571"/>
      <c r="B409" s="574" t="s">
        <v>332</v>
      </c>
    </row>
    <row r="410" spans="1:7" ht="60">
      <c r="A410" s="571"/>
      <c r="B410" s="528" t="s">
        <v>855</v>
      </c>
    </row>
    <row r="411" spans="1:7" ht="45">
      <c r="A411" s="571"/>
      <c r="B411" s="528" t="s">
        <v>333</v>
      </c>
    </row>
    <row r="412" spans="1:7" ht="60">
      <c r="A412" s="571"/>
      <c r="B412" s="528" t="s">
        <v>334</v>
      </c>
    </row>
    <row r="413" spans="1:7" ht="105">
      <c r="A413" s="571"/>
      <c r="B413" s="575" t="s">
        <v>335</v>
      </c>
    </row>
    <row r="414" spans="1:7" ht="60">
      <c r="A414" s="571"/>
      <c r="B414" s="528" t="s">
        <v>336</v>
      </c>
    </row>
    <row r="415" spans="1:7" ht="120">
      <c r="A415" s="571"/>
      <c r="B415" s="575" t="s">
        <v>869</v>
      </c>
    </row>
    <row r="416" spans="1:7" s="703" customFormat="1" ht="12">
      <c r="A416" s="576"/>
      <c r="B416" s="577"/>
      <c r="C416" s="578"/>
      <c r="D416" s="579"/>
      <c r="E416" s="580"/>
      <c r="F416" s="579"/>
      <c r="G416" s="581"/>
    </row>
    <row r="417" spans="1:7">
      <c r="B417" s="591" t="s">
        <v>149</v>
      </c>
      <c r="C417" s="468"/>
      <c r="D417" s="469"/>
      <c r="E417" s="470"/>
      <c r="F417" s="469"/>
      <c r="G417" s="471"/>
    </row>
    <row r="418" spans="1:7" ht="30">
      <c r="A418" s="455" t="s">
        <v>37</v>
      </c>
      <c r="B418" s="456" t="s">
        <v>343</v>
      </c>
      <c r="C418" s="468"/>
      <c r="D418" s="469"/>
      <c r="E418" s="470"/>
      <c r="F418" s="469"/>
      <c r="G418" s="471"/>
    </row>
    <row r="419" spans="1:7">
      <c r="A419" s="582"/>
      <c r="C419" s="583" t="s">
        <v>338</v>
      </c>
      <c r="D419" s="584"/>
      <c r="E419" s="585"/>
      <c r="F419" s="586"/>
      <c r="G419" s="587"/>
    </row>
    <row r="420" spans="1:7">
      <c r="A420" s="582"/>
      <c r="C420" s="583" t="s">
        <v>339</v>
      </c>
      <c r="D420" s="584"/>
      <c r="E420" s="588"/>
      <c r="F420" s="586"/>
      <c r="G420" s="587"/>
    </row>
    <row r="421" spans="1:7">
      <c r="A421" s="582"/>
      <c r="C421" s="590" t="s">
        <v>340</v>
      </c>
      <c r="D421" s="589"/>
      <c r="E421" s="588"/>
      <c r="F421" s="586"/>
      <c r="G421" s="587"/>
    </row>
    <row r="422" spans="1:7">
      <c r="B422" s="462" t="s">
        <v>83</v>
      </c>
      <c r="C422" s="463">
        <v>126</v>
      </c>
      <c r="D422" s="464" t="s">
        <v>100</v>
      </c>
      <c r="E422" s="465"/>
      <c r="F422" s="464" t="s">
        <v>134</v>
      </c>
      <c r="G422" s="466">
        <f>C422*E422</f>
        <v>0</v>
      </c>
    </row>
    <row r="423" spans="1:7">
      <c r="B423" s="467"/>
      <c r="C423" s="468"/>
      <c r="D423" s="469"/>
      <c r="E423" s="470"/>
      <c r="F423" s="469"/>
      <c r="G423" s="471"/>
    </row>
    <row r="424" spans="1:7" ht="30">
      <c r="A424" s="455" t="s">
        <v>38</v>
      </c>
      <c r="B424" s="456" t="s">
        <v>345</v>
      </c>
      <c r="C424" s="468"/>
      <c r="D424" s="469"/>
      <c r="E424" s="470"/>
      <c r="F424" s="469"/>
      <c r="G424" s="471"/>
    </row>
    <row r="425" spans="1:7">
      <c r="A425" s="582"/>
      <c r="C425" s="583" t="s">
        <v>338</v>
      </c>
      <c r="D425" s="584"/>
      <c r="E425" s="585"/>
      <c r="F425" s="586"/>
      <c r="G425" s="587"/>
    </row>
    <row r="426" spans="1:7">
      <c r="A426" s="582"/>
      <c r="C426" s="583" t="s">
        <v>339</v>
      </c>
      <c r="D426" s="584"/>
      <c r="E426" s="588"/>
      <c r="F426" s="586"/>
      <c r="G426" s="587"/>
    </row>
    <row r="427" spans="1:7">
      <c r="A427" s="582"/>
      <c r="C427" s="590" t="s">
        <v>340</v>
      </c>
      <c r="D427" s="589"/>
      <c r="E427" s="588"/>
      <c r="F427" s="586"/>
      <c r="G427" s="587"/>
    </row>
    <row r="428" spans="1:7">
      <c r="B428" s="462" t="s">
        <v>83</v>
      </c>
      <c r="C428" s="463">
        <v>186</v>
      </c>
      <c r="D428" s="464" t="s">
        <v>100</v>
      </c>
      <c r="E428" s="465"/>
      <c r="F428" s="464" t="s">
        <v>134</v>
      </c>
      <c r="G428" s="466">
        <f>C428*E428</f>
        <v>0</v>
      </c>
    </row>
    <row r="429" spans="1:7">
      <c r="B429" s="467"/>
      <c r="C429" s="468"/>
      <c r="D429" s="469"/>
      <c r="E429" s="470"/>
      <c r="F429" s="469"/>
      <c r="G429" s="471"/>
    </row>
    <row r="430" spans="1:7" ht="30">
      <c r="A430" s="455" t="s">
        <v>342</v>
      </c>
      <c r="B430" s="456" t="s">
        <v>347</v>
      </c>
      <c r="C430" s="468"/>
      <c r="D430" s="469"/>
      <c r="E430" s="470"/>
      <c r="F430" s="469"/>
      <c r="G430" s="471"/>
    </row>
    <row r="431" spans="1:7">
      <c r="A431" s="582"/>
      <c r="C431" s="583" t="s">
        <v>338</v>
      </c>
      <c r="D431" s="584"/>
      <c r="E431" s="585"/>
      <c r="F431" s="586"/>
      <c r="G431" s="587"/>
    </row>
    <row r="432" spans="1:7">
      <c r="A432" s="582"/>
      <c r="C432" s="583" t="s">
        <v>339</v>
      </c>
      <c r="D432" s="584"/>
      <c r="E432" s="588"/>
      <c r="F432" s="586"/>
      <c r="G432" s="587"/>
    </row>
    <row r="433" spans="1:7">
      <c r="A433" s="582"/>
      <c r="C433" s="590" t="s">
        <v>340</v>
      </c>
      <c r="D433" s="589"/>
      <c r="E433" s="588"/>
      <c r="F433" s="586"/>
      <c r="G433" s="587"/>
    </row>
    <row r="434" spans="1:7">
      <c r="B434" s="462" t="s">
        <v>83</v>
      </c>
      <c r="C434" s="463">
        <v>186</v>
      </c>
      <c r="D434" s="464" t="s">
        <v>100</v>
      </c>
      <c r="E434" s="465"/>
      <c r="F434" s="464" t="s">
        <v>134</v>
      </c>
      <c r="G434" s="466">
        <f>C434*E434</f>
        <v>0</v>
      </c>
    </row>
    <row r="435" spans="1:7">
      <c r="B435" s="467"/>
      <c r="C435" s="468"/>
      <c r="D435" s="469"/>
      <c r="E435" s="470"/>
      <c r="F435" s="469"/>
      <c r="G435" s="471"/>
    </row>
    <row r="436" spans="1:7">
      <c r="A436" s="455" t="s">
        <v>344</v>
      </c>
      <c r="B436" s="456" t="s">
        <v>349</v>
      </c>
      <c r="C436" s="468"/>
      <c r="D436" s="469"/>
      <c r="E436" s="470"/>
      <c r="F436" s="469"/>
      <c r="G436" s="471"/>
    </row>
    <row r="437" spans="1:7">
      <c r="A437" s="582"/>
      <c r="C437" s="583" t="s">
        <v>338</v>
      </c>
      <c r="D437" s="584"/>
      <c r="E437" s="585"/>
      <c r="F437" s="586"/>
      <c r="G437" s="587"/>
    </row>
    <row r="438" spans="1:7">
      <c r="A438" s="582"/>
      <c r="C438" s="583" t="s">
        <v>339</v>
      </c>
      <c r="D438" s="584"/>
      <c r="E438" s="588"/>
      <c r="F438" s="586"/>
      <c r="G438" s="587"/>
    </row>
    <row r="439" spans="1:7">
      <c r="A439" s="582"/>
      <c r="C439" s="590" t="s">
        <v>340</v>
      </c>
      <c r="D439" s="589"/>
      <c r="E439" s="588"/>
      <c r="F439" s="586"/>
      <c r="G439" s="587"/>
    </row>
    <row r="440" spans="1:7">
      <c r="B440" s="462" t="s">
        <v>83</v>
      </c>
      <c r="C440" s="463">
        <v>54</v>
      </c>
      <c r="D440" s="464" t="s">
        <v>100</v>
      </c>
      <c r="E440" s="465"/>
      <c r="F440" s="464" t="s">
        <v>134</v>
      </c>
      <c r="G440" s="466">
        <f>C440*E440</f>
        <v>0</v>
      </c>
    </row>
    <row r="441" spans="1:7">
      <c r="B441" s="467"/>
      <c r="C441" s="468"/>
      <c r="D441" s="469"/>
      <c r="E441" s="470"/>
      <c r="F441" s="469"/>
      <c r="G441" s="471"/>
    </row>
    <row r="442" spans="1:7">
      <c r="A442" s="455" t="s">
        <v>346</v>
      </c>
      <c r="B442" s="456" t="s">
        <v>351</v>
      </c>
      <c r="C442" s="468"/>
      <c r="D442" s="469"/>
      <c r="E442" s="470"/>
      <c r="F442" s="469"/>
      <c r="G442" s="471"/>
    </row>
    <row r="443" spans="1:7">
      <c r="A443" s="582"/>
      <c r="C443" s="583" t="s">
        <v>338</v>
      </c>
      <c r="D443" s="584"/>
      <c r="E443" s="585"/>
      <c r="F443" s="586"/>
      <c r="G443" s="587"/>
    </row>
    <row r="444" spans="1:7">
      <c r="A444" s="582"/>
      <c r="C444" s="583" t="s">
        <v>339</v>
      </c>
      <c r="D444" s="584"/>
      <c r="E444" s="588"/>
      <c r="F444" s="586"/>
      <c r="G444" s="587"/>
    </row>
    <row r="445" spans="1:7">
      <c r="A445" s="582"/>
      <c r="C445" s="590" t="s">
        <v>340</v>
      </c>
      <c r="D445" s="589"/>
      <c r="E445" s="588"/>
      <c r="F445" s="586"/>
      <c r="G445" s="587"/>
    </row>
    <row r="446" spans="1:7">
      <c r="B446" s="462" t="s">
        <v>83</v>
      </c>
      <c r="C446" s="463">
        <v>12</v>
      </c>
      <c r="D446" s="464" t="s">
        <v>100</v>
      </c>
      <c r="E446" s="465"/>
      <c r="F446" s="464" t="s">
        <v>134</v>
      </c>
      <c r="G446" s="466">
        <f>C446*E446</f>
        <v>0</v>
      </c>
    </row>
    <row r="447" spans="1:7">
      <c r="B447" s="467"/>
      <c r="C447" s="468"/>
      <c r="D447" s="469"/>
      <c r="E447" s="470"/>
      <c r="F447" s="469"/>
      <c r="G447" s="471"/>
    </row>
    <row r="448" spans="1:7">
      <c r="A448" s="455" t="s">
        <v>348</v>
      </c>
      <c r="B448" s="456" t="s">
        <v>353</v>
      </c>
      <c r="C448" s="468"/>
      <c r="D448" s="469"/>
      <c r="E448" s="470"/>
      <c r="F448" s="469"/>
      <c r="G448" s="471"/>
    </row>
    <row r="449" spans="1:7">
      <c r="A449" s="582"/>
      <c r="C449" s="583" t="s">
        <v>338</v>
      </c>
      <c r="D449" s="584"/>
      <c r="E449" s="585"/>
      <c r="F449" s="586"/>
      <c r="G449" s="587"/>
    </row>
    <row r="450" spans="1:7">
      <c r="A450" s="582"/>
      <c r="C450" s="583" t="s">
        <v>339</v>
      </c>
      <c r="D450" s="584"/>
      <c r="E450" s="588"/>
      <c r="F450" s="586"/>
      <c r="G450" s="587"/>
    </row>
    <row r="451" spans="1:7">
      <c r="A451" s="582"/>
      <c r="C451" s="590" t="s">
        <v>340</v>
      </c>
      <c r="D451" s="589"/>
      <c r="E451" s="588"/>
      <c r="F451" s="586"/>
      <c r="G451" s="587"/>
    </row>
    <row r="452" spans="1:7">
      <c r="B452" s="462" t="s">
        <v>83</v>
      </c>
      <c r="C452" s="463">
        <v>36</v>
      </c>
      <c r="D452" s="464" t="s">
        <v>100</v>
      </c>
      <c r="E452" s="465"/>
      <c r="F452" s="464" t="s">
        <v>134</v>
      </c>
      <c r="G452" s="466">
        <f>C452*E452</f>
        <v>0</v>
      </c>
    </row>
    <row r="453" spans="1:7">
      <c r="B453" s="467"/>
      <c r="C453" s="468"/>
      <c r="D453" s="469"/>
      <c r="E453" s="470"/>
      <c r="F453" s="469"/>
      <c r="G453" s="471"/>
    </row>
    <row r="454" spans="1:7">
      <c r="B454" s="467"/>
      <c r="C454" s="468"/>
      <c r="D454" s="469"/>
      <c r="E454" s="470"/>
      <c r="F454" s="469"/>
      <c r="G454" s="471"/>
    </row>
    <row r="455" spans="1:7" ht="60">
      <c r="A455" s="717" t="s">
        <v>22</v>
      </c>
      <c r="B455" s="718" t="s">
        <v>891</v>
      </c>
      <c r="C455" s="526"/>
      <c r="D455" s="527"/>
      <c r="E455" s="974"/>
      <c r="F455" s="527"/>
      <c r="G455" s="524"/>
    </row>
    <row r="456" spans="1:7" ht="45">
      <c r="A456" s="719"/>
      <c r="B456" s="592" t="s">
        <v>354</v>
      </c>
      <c r="C456" s="526"/>
      <c r="D456" s="527"/>
      <c r="E456" s="974"/>
      <c r="F456" s="527"/>
      <c r="G456" s="524"/>
    </row>
    <row r="457" spans="1:7">
      <c r="A457" s="719"/>
      <c r="B457" s="720" t="s">
        <v>355</v>
      </c>
      <c r="C457" s="526"/>
      <c r="D457" s="527"/>
      <c r="E457" s="974"/>
      <c r="F457" s="527"/>
      <c r="G457" s="524"/>
    </row>
    <row r="458" spans="1:7">
      <c r="A458" s="721"/>
      <c r="B458" s="720"/>
      <c r="C458" s="526"/>
      <c r="D458" s="527"/>
      <c r="E458" s="974"/>
      <c r="F458" s="527"/>
      <c r="G458" s="524"/>
    </row>
    <row r="459" spans="1:7">
      <c r="A459" s="721" t="s">
        <v>24</v>
      </c>
      <c r="B459" s="720" t="s">
        <v>357</v>
      </c>
      <c r="C459" s="541"/>
      <c r="D459" s="722"/>
      <c r="E459" s="979"/>
      <c r="F459" s="527"/>
      <c r="G459" s="524"/>
    </row>
    <row r="460" spans="1:7">
      <c r="A460" s="721"/>
      <c r="B460" s="520" t="s">
        <v>33</v>
      </c>
      <c r="C460" s="529">
        <v>6</v>
      </c>
      <c r="D460" s="522" t="s">
        <v>100</v>
      </c>
      <c r="E460" s="978"/>
      <c r="F460" s="522" t="s">
        <v>134</v>
      </c>
      <c r="G460" s="539">
        <f>C460*E460</f>
        <v>0</v>
      </c>
    </row>
    <row r="461" spans="1:7">
      <c r="A461" s="721" t="s">
        <v>47</v>
      </c>
      <c r="B461" s="720" t="s">
        <v>358</v>
      </c>
      <c r="C461" s="541"/>
      <c r="D461" s="722"/>
      <c r="E461" s="979"/>
      <c r="F461" s="527"/>
      <c r="G461" s="524"/>
    </row>
    <row r="462" spans="1:7">
      <c r="A462" s="721"/>
      <c r="B462" s="520" t="s">
        <v>33</v>
      </c>
      <c r="C462" s="529">
        <v>8</v>
      </c>
      <c r="D462" s="522" t="s">
        <v>100</v>
      </c>
      <c r="E462" s="978"/>
      <c r="F462" s="522" t="s">
        <v>134</v>
      </c>
      <c r="G462" s="539">
        <f>C462*E462</f>
        <v>0</v>
      </c>
    </row>
    <row r="463" spans="1:7">
      <c r="A463" s="721" t="s">
        <v>13</v>
      </c>
      <c r="B463" s="720" t="s">
        <v>359</v>
      </c>
      <c r="C463" s="541"/>
      <c r="D463" s="722"/>
      <c r="E463" s="979"/>
      <c r="F463" s="527"/>
      <c r="G463" s="524"/>
    </row>
    <row r="464" spans="1:7">
      <c r="A464" s="721"/>
      <c r="B464" s="520" t="s">
        <v>33</v>
      </c>
      <c r="C464" s="529">
        <v>8</v>
      </c>
      <c r="D464" s="522" t="s">
        <v>100</v>
      </c>
      <c r="E464" s="978"/>
      <c r="F464" s="522" t="s">
        <v>134</v>
      </c>
      <c r="G464" s="539">
        <f>C464*E464</f>
        <v>0</v>
      </c>
    </row>
    <row r="465" spans="1:7">
      <c r="A465" s="721" t="s">
        <v>16</v>
      </c>
      <c r="B465" s="720" t="s">
        <v>360</v>
      </c>
      <c r="C465" s="541"/>
      <c r="D465" s="722"/>
      <c r="E465" s="979"/>
      <c r="F465" s="527"/>
      <c r="G465" s="524"/>
    </row>
    <row r="466" spans="1:7">
      <c r="A466" s="721"/>
      <c r="B466" s="520" t="s">
        <v>33</v>
      </c>
      <c r="C466" s="529">
        <v>8</v>
      </c>
      <c r="D466" s="522" t="s">
        <v>100</v>
      </c>
      <c r="E466" s="978"/>
      <c r="F466" s="522" t="s">
        <v>134</v>
      </c>
      <c r="G466" s="539">
        <f>C466*E466</f>
        <v>0</v>
      </c>
    </row>
    <row r="467" spans="1:7">
      <c r="B467" s="467"/>
      <c r="C467" s="468"/>
      <c r="D467" s="469"/>
      <c r="E467" s="470"/>
      <c r="F467" s="469"/>
      <c r="G467" s="471"/>
    </row>
    <row r="468" spans="1:7">
      <c r="B468" s="467"/>
      <c r="C468" s="468"/>
      <c r="D468" s="469"/>
      <c r="E468" s="470"/>
      <c r="F468" s="469"/>
      <c r="G468" s="471"/>
    </row>
    <row r="469" spans="1:7">
      <c r="B469" s="467"/>
      <c r="C469" s="468"/>
      <c r="D469" s="469"/>
      <c r="E469" s="470"/>
      <c r="F469" s="469"/>
      <c r="G469" s="471"/>
    </row>
    <row r="470" spans="1:7" ht="60">
      <c r="A470" s="455" t="s">
        <v>41</v>
      </c>
      <c r="B470" s="475" t="s">
        <v>361</v>
      </c>
      <c r="C470" s="468"/>
      <c r="D470" s="469"/>
      <c r="E470" s="470"/>
      <c r="F470" s="469"/>
      <c r="G470" s="471"/>
    </row>
    <row r="471" spans="1:7" ht="60">
      <c r="B471" s="475" t="s">
        <v>362</v>
      </c>
      <c r="C471" s="468"/>
      <c r="D471" s="469"/>
      <c r="E471" s="470"/>
      <c r="F471" s="469"/>
      <c r="G471" s="471"/>
    </row>
    <row r="472" spans="1:7" ht="60">
      <c r="B472" s="475" t="s">
        <v>363</v>
      </c>
      <c r="C472" s="468"/>
      <c r="D472" s="469"/>
      <c r="E472" s="470"/>
      <c r="F472" s="469"/>
      <c r="G472" s="471"/>
    </row>
    <row r="473" spans="1:7" ht="39.75" customHeight="1">
      <c r="B473" s="475" t="s">
        <v>364</v>
      </c>
      <c r="C473" s="468"/>
      <c r="D473" s="469"/>
      <c r="E473" s="585"/>
      <c r="F473" s="469"/>
      <c r="G473" s="471"/>
    </row>
    <row r="474" spans="1:7">
      <c r="B474" s="461" t="s">
        <v>149</v>
      </c>
      <c r="C474" s="590"/>
      <c r="D474" s="584"/>
      <c r="E474" s="593"/>
      <c r="F474" s="586"/>
      <c r="G474" s="587"/>
    </row>
    <row r="475" spans="1:7">
      <c r="B475" s="462" t="s">
        <v>192</v>
      </c>
      <c r="C475" s="474">
        <v>11</v>
      </c>
      <c r="D475" s="464" t="s">
        <v>100</v>
      </c>
      <c r="E475" s="465"/>
      <c r="F475" s="464" t="s">
        <v>134</v>
      </c>
      <c r="G475" s="466">
        <f>C475*E475</f>
        <v>0</v>
      </c>
    </row>
    <row r="476" spans="1:7">
      <c r="B476" s="475"/>
      <c r="C476" s="468"/>
      <c r="D476" s="469"/>
      <c r="E476" s="470"/>
      <c r="F476" s="469"/>
      <c r="G476" s="471"/>
    </row>
    <row r="477" spans="1:7">
      <c r="B477" s="475"/>
      <c r="C477" s="468"/>
      <c r="D477" s="469"/>
      <c r="E477" s="470"/>
      <c r="F477" s="469"/>
      <c r="G477" s="471"/>
    </row>
    <row r="478" spans="1:7" ht="30">
      <c r="A478" s="455" t="s">
        <v>43</v>
      </c>
      <c r="B478" s="475" t="s">
        <v>365</v>
      </c>
      <c r="C478" s="477"/>
      <c r="D478" s="469"/>
      <c r="E478" s="470"/>
      <c r="F478" s="469"/>
      <c r="G478" s="471"/>
    </row>
    <row r="479" spans="1:7" ht="45">
      <c r="B479" s="475" t="s">
        <v>366</v>
      </c>
      <c r="C479" s="477"/>
      <c r="D479" s="469"/>
      <c r="E479" s="470"/>
      <c r="F479" s="469"/>
      <c r="G479" s="471"/>
    </row>
    <row r="480" spans="1:7" ht="30">
      <c r="B480" s="475" t="s">
        <v>367</v>
      </c>
      <c r="C480" s="477"/>
      <c r="D480" s="469"/>
      <c r="E480" s="470"/>
      <c r="F480" s="469"/>
      <c r="G480" s="471"/>
    </row>
    <row r="481" spans="1:7">
      <c r="B481" s="456" t="s">
        <v>368</v>
      </c>
      <c r="C481" s="477"/>
      <c r="D481" s="469"/>
      <c r="E481" s="470"/>
      <c r="F481" s="469"/>
      <c r="G481" s="471"/>
    </row>
    <row r="482" spans="1:7">
      <c r="B482" s="467"/>
      <c r="C482" s="477"/>
      <c r="D482" s="469"/>
      <c r="E482" s="470"/>
      <c r="F482" s="469"/>
      <c r="G482" s="471"/>
    </row>
    <row r="483" spans="1:7">
      <c r="B483" s="591" t="s">
        <v>149</v>
      </c>
      <c r="C483" s="477"/>
      <c r="D483" s="469"/>
      <c r="E483" s="470"/>
      <c r="F483" s="469"/>
      <c r="G483" s="471"/>
    </row>
    <row r="484" spans="1:7" ht="17.25">
      <c r="A484" s="455" t="s">
        <v>126</v>
      </c>
      <c r="B484" s="600" t="s">
        <v>370</v>
      </c>
      <c r="C484" s="477"/>
      <c r="D484" s="469"/>
      <c r="E484" s="470"/>
      <c r="F484" s="469"/>
      <c r="G484" s="471"/>
    </row>
    <row r="485" spans="1:7">
      <c r="A485" s="582"/>
      <c r="C485" s="583" t="s">
        <v>338</v>
      </c>
      <c r="D485" s="584"/>
      <c r="E485" s="585"/>
      <c r="F485" s="586"/>
      <c r="G485" s="587"/>
    </row>
    <row r="486" spans="1:7">
      <c r="A486" s="582"/>
      <c r="C486" s="583" t="s">
        <v>339</v>
      </c>
      <c r="D486" s="584"/>
      <c r="E486" s="588"/>
      <c r="F486" s="586"/>
      <c r="G486" s="587"/>
    </row>
    <row r="487" spans="1:7">
      <c r="A487" s="582"/>
      <c r="C487" s="590" t="s">
        <v>340</v>
      </c>
      <c r="D487" s="589"/>
      <c r="E487" s="588"/>
      <c r="F487" s="586"/>
      <c r="G487" s="587"/>
    </row>
    <row r="488" spans="1:7">
      <c r="B488" s="462" t="s">
        <v>192</v>
      </c>
      <c r="C488" s="474">
        <v>2</v>
      </c>
      <c r="D488" s="464" t="s">
        <v>100</v>
      </c>
      <c r="E488" s="465"/>
      <c r="F488" s="464" t="s">
        <v>134</v>
      </c>
      <c r="G488" s="466">
        <f>C488*E488</f>
        <v>0</v>
      </c>
    </row>
    <row r="489" spans="1:7">
      <c r="B489" s="475"/>
      <c r="C489" s="468"/>
      <c r="D489" s="469"/>
      <c r="E489" s="470"/>
      <c r="F489" s="469"/>
      <c r="G489" s="471"/>
    </row>
    <row r="490" spans="1:7">
      <c r="B490" s="475"/>
      <c r="C490" s="468"/>
      <c r="D490" s="469"/>
      <c r="E490" s="470"/>
      <c r="F490" s="469"/>
      <c r="G490" s="471"/>
    </row>
    <row r="491" spans="1:7">
      <c r="B491" s="475"/>
      <c r="C491" s="468"/>
      <c r="D491" s="469"/>
      <c r="E491" s="470"/>
      <c r="F491" s="469"/>
      <c r="G491" s="471"/>
    </row>
    <row r="492" spans="1:7" ht="45">
      <c r="A492" s="455" t="s">
        <v>103</v>
      </c>
      <c r="B492" s="475" t="s">
        <v>371</v>
      </c>
      <c r="C492" s="477"/>
      <c r="D492" s="469"/>
      <c r="E492" s="470"/>
      <c r="F492" s="469"/>
      <c r="G492" s="471"/>
    </row>
    <row r="493" spans="1:7" ht="45">
      <c r="B493" s="475" t="s">
        <v>372</v>
      </c>
      <c r="C493" s="477"/>
      <c r="D493" s="469"/>
      <c r="E493" s="470"/>
      <c r="F493" s="469"/>
      <c r="G493" s="471"/>
    </row>
    <row r="494" spans="1:7" ht="30">
      <c r="B494" s="475" t="s">
        <v>367</v>
      </c>
      <c r="C494" s="477"/>
      <c r="D494" s="469"/>
      <c r="E494" s="470"/>
      <c r="F494" s="469"/>
      <c r="G494" s="471"/>
    </row>
    <row r="495" spans="1:7">
      <c r="B495" s="456" t="s">
        <v>368</v>
      </c>
      <c r="C495" s="477"/>
      <c r="D495" s="469"/>
      <c r="E495" s="470"/>
      <c r="F495" s="469"/>
      <c r="G495" s="471"/>
    </row>
    <row r="496" spans="1:7">
      <c r="B496" s="467"/>
      <c r="C496" s="477"/>
      <c r="D496" s="469"/>
      <c r="E496" s="470"/>
      <c r="F496" s="469"/>
      <c r="G496" s="471"/>
    </row>
    <row r="497" spans="1:7">
      <c r="B497" s="591" t="s">
        <v>149</v>
      </c>
      <c r="C497" s="477"/>
      <c r="D497" s="469"/>
      <c r="E497" s="470"/>
      <c r="F497" s="469"/>
      <c r="G497" s="471"/>
    </row>
    <row r="498" spans="1:7" s="705" customFormat="1" ht="7.5">
      <c r="A498" s="594"/>
      <c r="B498" s="601"/>
      <c r="C498" s="596"/>
      <c r="D498" s="597"/>
      <c r="E498" s="598"/>
      <c r="F498" s="597"/>
      <c r="G498" s="599"/>
    </row>
    <row r="499" spans="1:7" ht="17.25">
      <c r="A499" s="455" t="s">
        <v>104</v>
      </c>
      <c r="B499" s="600" t="s">
        <v>373</v>
      </c>
      <c r="C499" s="477"/>
      <c r="D499" s="469"/>
      <c r="E499" s="470"/>
      <c r="F499" s="469"/>
      <c r="G499" s="471"/>
    </row>
    <row r="500" spans="1:7" s="704" customFormat="1">
      <c r="A500" s="582"/>
      <c r="B500" s="456"/>
      <c r="C500" s="583" t="s">
        <v>338</v>
      </c>
      <c r="D500" s="584"/>
      <c r="E500" s="585"/>
      <c r="F500" s="586"/>
      <c r="G500" s="587"/>
    </row>
    <row r="501" spans="1:7" s="704" customFormat="1">
      <c r="A501" s="582"/>
      <c r="B501" s="456"/>
      <c r="C501" s="583" t="s">
        <v>339</v>
      </c>
      <c r="D501" s="584"/>
      <c r="E501" s="588"/>
      <c r="F501" s="586"/>
      <c r="G501" s="587"/>
    </row>
    <row r="502" spans="1:7" s="704" customFormat="1">
      <c r="A502" s="582"/>
      <c r="B502" s="456"/>
      <c r="C502" s="590" t="s">
        <v>340</v>
      </c>
      <c r="D502" s="589"/>
      <c r="E502" s="588"/>
      <c r="F502" s="586"/>
      <c r="G502" s="587"/>
    </row>
    <row r="503" spans="1:7">
      <c r="B503" s="462" t="s">
        <v>192</v>
      </c>
      <c r="C503" s="474">
        <v>12</v>
      </c>
      <c r="D503" s="464" t="s">
        <v>100</v>
      </c>
      <c r="E503" s="465"/>
      <c r="F503" s="464" t="s">
        <v>134</v>
      </c>
      <c r="G503" s="466">
        <f>C503*E503</f>
        <v>0</v>
      </c>
    </row>
    <row r="504" spans="1:7" s="704" customFormat="1">
      <c r="A504" s="455"/>
      <c r="B504" s="467"/>
      <c r="C504" s="477"/>
      <c r="D504" s="469"/>
      <c r="E504" s="470"/>
      <c r="F504" s="469"/>
      <c r="G504" s="471"/>
    </row>
    <row r="505" spans="1:7" s="704" customFormat="1" ht="32.25">
      <c r="A505" s="455" t="s">
        <v>374</v>
      </c>
      <c r="B505" s="600" t="s">
        <v>375</v>
      </c>
      <c r="C505" s="477"/>
      <c r="D505" s="469"/>
      <c r="E505" s="470"/>
      <c r="F505" s="469"/>
      <c r="G505" s="471"/>
    </row>
    <row r="506" spans="1:7" s="704" customFormat="1">
      <c r="A506" s="582"/>
      <c r="B506" s="456"/>
      <c r="C506" s="583" t="s">
        <v>338</v>
      </c>
      <c r="D506" s="584"/>
      <c r="E506" s="585"/>
      <c r="F506" s="586"/>
      <c r="G506" s="587"/>
    </row>
    <row r="507" spans="1:7" s="704" customFormat="1">
      <c r="A507" s="582"/>
      <c r="B507" s="456"/>
      <c r="C507" s="583" t="s">
        <v>339</v>
      </c>
      <c r="D507" s="584"/>
      <c r="E507" s="588"/>
      <c r="F507" s="586"/>
      <c r="G507" s="587"/>
    </row>
    <row r="508" spans="1:7" s="704" customFormat="1">
      <c r="A508" s="582"/>
      <c r="B508" s="456"/>
      <c r="C508" s="590" t="s">
        <v>340</v>
      </c>
      <c r="D508" s="589"/>
      <c r="E508" s="588"/>
      <c r="F508" s="586"/>
      <c r="G508" s="587"/>
    </row>
    <row r="509" spans="1:7" s="704" customFormat="1">
      <c r="A509" s="455"/>
      <c r="B509" s="462" t="s">
        <v>192</v>
      </c>
      <c r="C509" s="474">
        <v>3</v>
      </c>
      <c r="D509" s="464" t="s">
        <v>100</v>
      </c>
      <c r="E509" s="465"/>
      <c r="F509" s="464" t="s">
        <v>134</v>
      </c>
      <c r="G509" s="466">
        <f>C509*E509</f>
        <v>0</v>
      </c>
    </row>
    <row r="510" spans="1:7" s="704" customFormat="1">
      <c r="A510" s="455"/>
      <c r="B510" s="467"/>
      <c r="C510" s="477"/>
      <c r="D510" s="469"/>
      <c r="E510" s="470"/>
      <c r="F510" s="469"/>
      <c r="G510" s="471"/>
    </row>
    <row r="511" spans="1:7" s="704" customFormat="1">
      <c r="A511" s="455"/>
      <c r="B511" s="467"/>
      <c r="C511" s="477"/>
      <c r="D511" s="469"/>
      <c r="E511" s="470"/>
      <c r="F511" s="469"/>
      <c r="G511" s="471"/>
    </row>
    <row r="512" spans="1:7" s="704" customFormat="1" ht="32.25">
      <c r="A512" s="455" t="s">
        <v>376</v>
      </c>
      <c r="B512" s="600" t="s">
        <v>377</v>
      </c>
      <c r="C512" s="477"/>
      <c r="D512" s="469"/>
      <c r="E512" s="470"/>
      <c r="F512" s="469"/>
      <c r="G512" s="471"/>
    </row>
    <row r="513" spans="1:7" s="704" customFormat="1">
      <c r="A513" s="582"/>
      <c r="B513" s="456"/>
      <c r="C513" s="583" t="s">
        <v>338</v>
      </c>
      <c r="D513" s="584"/>
      <c r="E513" s="585"/>
      <c r="F513" s="586"/>
      <c r="G513" s="587"/>
    </row>
    <row r="514" spans="1:7" s="704" customFormat="1">
      <c r="A514" s="582"/>
      <c r="B514" s="456"/>
      <c r="C514" s="583" t="s">
        <v>339</v>
      </c>
      <c r="D514" s="584"/>
      <c r="E514" s="588"/>
      <c r="F514" s="586"/>
      <c r="G514" s="587"/>
    </row>
    <row r="515" spans="1:7">
      <c r="A515" s="582"/>
      <c r="C515" s="590" t="s">
        <v>340</v>
      </c>
      <c r="D515" s="589"/>
      <c r="E515" s="588"/>
      <c r="F515" s="586"/>
      <c r="G515" s="587"/>
    </row>
    <row r="516" spans="1:7">
      <c r="B516" s="462" t="s">
        <v>192</v>
      </c>
      <c r="C516" s="474">
        <v>3</v>
      </c>
      <c r="D516" s="464" t="s">
        <v>100</v>
      </c>
      <c r="E516" s="465"/>
      <c r="F516" s="464" t="s">
        <v>134</v>
      </c>
      <c r="G516" s="466">
        <f>C516*E516</f>
        <v>0</v>
      </c>
    </row>
    <row r="517" spans="1:7">
      <c r="B517" s="467"/>
      <c r="C517" s="477"/>
      <c r="D517" s="469"/>
      <c r="E517" s="470"/>
      <c r="F517" s="469"/>
      <c r="G517" s="471"/>
    </row>
    <row r="518" spans="1:7">
      <c r="B518" s="467"/>
      <c r="C518" s="477"/>
      <c r="D518" s="469"/>
      <c r="E518" s="470"/>
      <c r="F518" s="469"/>
      <c r="G518" s="471"/>
    </row>
    <row r="519" spans="1:7" ht="45">
      <c r="A519" s="455" t="s">
        <v>101</v>
      </c>
      <c r="B519" s="475" t="s">
        <v>803</v>
      </c>
      <c r="D519" s="499"/>
      <c r="E519" s="500"/>
      <c r="F519" s="499"/>
      <c r="G519" s="501"/>
    </row>
    <row r="520" spans="1:7" ht="45">
      <c r="B520" s="475" t="s">
        <v>804</v>
      </c>
      <c r="D520" s="499"/>
      <c r="E520" s="500"/>
      <c r="F520" s="499"/>
      <c r="G520" s="501"/>
    </row>
    <row r="521" spans="1:7" ht="45">
      <c r="B521" s="475" t="s">
        <v>805</v>
      </c>
      <c r="D521" s="499"/>
      <c r="E521" s="500"/>
      <c r="F521" s="499"/>
      <c r="G521" s="501"/>
    </row>
    <row r="522" spans="1:7" ht="60">
      <c r="B522" s="475" t="s">
        <v>806</v>
      </c>
      <c r="D522" s="499"/>
      <c r="E522" s="500"/>
      <c r="F522" s="499"/>
      <c r="G522" s="501"/>
    </row>
    <row r="523" spans="1:7" ht="75">
      <c r="B523" s="475" t="s">
        <v>807</v>
      </c>
      <c r="D523" s="499"/>
      <c r="E523" s="500"/>
      <c r="F523" s="499"/>
      <c r="G523" s="501"/>
    </row>
    <row r="524" spans="1:7" ht="75">
      <c r="B524" s="475" t="s">
        <v>808</v>
      </c>
      <c r="D524" s="499"/>
      <c r="E524" s="500"/>
      <c r="F524" s="499"/>
      <c r="G524" s="501"/>
    </row>
    <row r="525" spans="1:7" ht="90">
      <c r="B525" s="475" t="s">
        <v>809</v>
      </c>
      <c r="D525" s="499"/>
      <c r="E525" s="500"/>
      <c r="F525" s="499"/>
      <c r="G525" s="501"/>
    </row>
    <row r="526" spans="1:7" ht="30">
      <c r="B526" s="475" t="s">
        <v>810</v>
      </c>
      <c r="D526" s="499"/>
      <c r="E526" s="500"/>
      <c r="F526" s="499"/>
      <c r="G526" s="501"/>
    </row>
    <row r="527" spans="1:7" ht="30">
      <c r="B527" s="475" t="s">
        <v>811</v>
      </c>
      <c r="D527" s="499"/>
      <c r="E527" s="500"/>
      <c r="F527" s="499"/>
      <c r="G527" s="501"/>
    </row>
    <row r="528" spans="1:7">
      <c r="B528" s="475"/>
      <c r="D528" s="499"/>
      <c r="E528" s="500"/>
      <c r="F528" s="499"/>
      <c r="G528" s="501"/>
    </row>
    <row r="529" spans="1:7" ht="30">
      <c r="A529" s="455" t="s">
        <v>98</v>
      </c>
      <c r="B529" s="600" t="s">
        <v>813</v>
      </c>
      <c r="D529" s="499"/>
      <c r="E529" s="500"/>
      <c r="F529" s="499"/>
      <c r="G529" s="501"/>
    </row>
    <row r="530" spans="1:7">
      <c r="B530" s="600"/>
      <c r="D530" s="499"/>
      <c r="E530" s="500"/>
      <c r="F530" s="499"/>
      <c r="G530" s="501"/>
    </row>
    <row r="531" spans="1:7">
      <c r="B531" s="462" t="s">
        <v>192</v>
      </c>
      <c r="C531" s="474">
        <v>15</v>
      </c>
      <c r="D531" s="464" t="s">
        <v>100</v>
      </c>
      <c r="E531" s="465"/>
      <c r="F531" s="464" t="s">
        <v>134</v>
      </c>
      <c r="G531" s="466">
        <f>C531*E531</f>
        <v>0</v>
      </c>
    </row>
    <row r="532" spans="1:7">
      <c r="B532" s="467"/>
      <c r="C532" s="477"/>
      <c r="D532" s="469"/>
      <c r="E532" s="470"/>
      <c r="F532" s="469"/>
      <c r="G532" s="471"/>
    </row>
    <row r="533" spans="1:7">
      <c r="B533" s="467"/>
      <c r="C533" s="477"/>
      <c r="D533" s="469"/>
      <c r="E533" s="470"/>
      <c r="F533" s="469"/>
      <c r="G533" s="471"/>
    </row>
    <row r="534" spans="1:7">
      <c r="B534" s="467"/>
      <c r="C534" s="477"/>
      <c r="D534" s="469"/>
      <c r="E534" s="470"/>
      <c r="F534" s="469"/>
      <c r="G534" s="471"/>
    </row>
    <row r="535" spans="1:7" ht="60">
      <c r="A535" s="455" t="s">
        <v>194</v>
      </c>
      <c r="B535" s="592" t="s">
        <v>936</v>
      </c>
      <c r="C535" s="592"/>
      <c r="D535" s="592"/>
      <c r="E535" s="988"/>
      <c r="F535" s="592"/>
      <c r="G535" s="604"/>
    </row>
    <row r="536" spans="1:7">
      <c r="A536" s="528"/>
      <c r="B536" s="592" t="s">
        <v>355</v>
      </c>
      <c r="C536" s="592"/>
      <c r="D536" s="592"/>
      <c r="E536" s="988"/>
      <c r="F536" s="592"/>
      <c r="G536" s="604"/>
    </row>
    <row r="537" spans="1:7">
      <c r="A537" s="605"/>
      <c r="B537" s="606" t="s">
        <v>378</v>
      </c>
      <c r="C537" s="605"/>
      <c r="D537" s="607"/>
      <c r="E537" s="608"/>
      <c r="F537" s="607"/>
      <c r="G537" s="609"/>
    </row>
    <row r="538" spans="1:7">
      <c r="B538" s="467"/>
      <c r="C538" s="477"/>
      <c r="D538" s="469"/>
      <c r="E538" s="470"/>
      <c r="F538" s="469"/>
      <c r="G538" s="471"/>
    </row>
    <row r="539" spans="1:7">
      <c r="B539" s="462" t="s">
        <v>192</v>
      </c>
      <c r="C539" s="474">
        <v>11</v>
      </c>
      <c r="D539" s="464" t="s">
        <v>100</v>
      </c>
      <c r="E539" s="465"/>
      <c r="F539" s="464" t="s">
        <v>134</v>
      </c>
      <c r="G539" s="466">
        <f>C539*E539</f>
        <v>0</v>
      </c>
    </row>
    <row r="540" spans="1:7">
      <c r="B540" s="467"/>
      <c r="C540" s="477"/>
      <c r="D540" s="469"/>
      <c r="E540" s="470"/>
      <c r="F540" s="469"/>
      <c r="G540" s="471"/>
    </row>
    <row r="541" spans="1:7" ht="15.75" thickBot="1">
      <c r="B541" s="493"/>
      <c r="C541" s="478"/>
      <c r="D541" s="494"/>
      <c r="E541" s="495"/>
      <c r="F541" s="494"/>
      <c r="G541" s="496"/>
    </row>
    <row r="543" spans="1:7" ht="30">
      <c r="B543" s="570" t="s">
        <v>322</v>
      </c>
      <c r="C543" s="484" t="s">
        <v>207</v>
      </c>
      <c r="D543" s="485" t="s">
        <v>207</v>
      </c>
      <c r="E543" s="486" t="s">
        <v>208</v>
      </c>
      <c r="F543" s="464" t="s">
        <v>134</v>
      </c>
      <c r="G543" s="466">
        <f>SUM(G406:G540)</f>
        <v>0</v>
      </c>
    </row>
    <row r="544" spans="1:7">
      <c r="A544" s="455" t="s">
        <v>207</v>
      </c>
    </row>
    <row r="545" spans="1:7" ht="15.75" thickBot="1"/>
    <row r="546" spans="1:7" ht="75.75" thickBot="1">
      <c r="A546" s="449" t="s">
        <v>379</v>
      </c>
      <c r="B546" s="450" t="s">
        <v>380</v>
      </c>
    </row>
    <row r="547" spans="1:7">
      <c r="D547" s="499"/>
      <c r="E547" s="500"/>
      <c r="F547" s="499"/>
      <c r="G547" s="501"/>
    </row>
    <row r="548" spans="1:7" ht="60">
      <c r="A548" s="460" t="s">
        <v>35</v>
      </c>
      <c r="B548" s="475" t="s">
        <v>381</v>
      </c>
      <c r="D548" s="499"/>
      <c r="E548" s="500"/>
      <c r="F548" s="499"/>
      <c r="G548" s="501"/>
    </row>
    <row r="549" spans="1:7" ht="150">
      <c r="A549" s="460"/>
      <c r="B549" s="475" t="s">
        <v>839</v>
      </c>
      <c r="D549" s="499"/>
      <c r="E549" s="500"/>
      <c r="F549" s="499"/>
      <c r="G549" s="501"/>
    </row>
    <row r="550" spans="1:7" ht="60">
      <c r="A550" s="460"/>
      <c r="B550" s="475" t="s">
        <v>856</v>
      </c>
      <c r="D550" s="499"/>
      <c r="E550" s="500"/>
      <c r="F550" s="499"/>
      <c r="G550" s="501"/>
    </row>
    <row r="551" spans="1:7" ht="30">
      <c r="B551" s="475" t="s">
        <v>382</v>
      </c>
      <c r="D551" s="499"/>
      <c r="E551" s="500"/>
      <c r="F551" s="499"/>
      <c r="G551" s="501"/>
    </row>
    <row r="552" spans="1:7" ht="60">
      <c r="B552" s="475" t="s">
        <v>383</v>
      </c>
      <c r="D552" s="499"/>
      <c r="E552" s="500"/>
      <c r="F552" s="499"/>
      <c r="G552" s="501"/>
    </row>
    <row r="553" spans="1:7">
      <c r="B553" s="475"/>
      <c r="D553" s="499"/>
      <c r="E553" s="500"/>
      <c r="F553" s="499"/>
      <c r="G553" s="501"/>
    </row>
    <row r="554" spans="1:7">
      <c r="B554" s="591" t="s">
        <v>149</v>
      </c>
      <c r="C554" s="468"/>
      <c r="D554" s="469"/>
      <c r="E554" s="470"/>
      <c r="F554" s="469"/>
      <c r="G554" s="471"/>
    </row>
    <row r="555" spans="1:7">
      <c r="A555" s="455" t="s">
        <v>342</v>
      </c>
      <c r="B555" s="616" t="s">
        <v>384</v>
      </c>
      <c r="C555" s="468"/>
      <c r="D555" s="469"/>
      <c r="E555" s="470"/>
      <c r="F555" s="469"/>
      <c r="G555" s="471"/>
    </row>
    <row r="556" spans="1:7">
      <c r="B556" s="462" t="s">
        <v>83</v>
      </c>
      <c r="C556" s="463">
        <v>126</v>
      </c>
      <c r="D556" s="464" t="s">
        <v>100</v>
      </c>
      <c r="E556" s="465"/>
      <c r="F556" s="464" t="s">
        <v>134</v>
      </c>
      <c r="G556" s="466">
        <f>C556*E556</f>
        <v>0</v>
      </c>
    </row>
    <row r="557" spans="1:7" s="703" customFormat="1" ht="12">
      <c r="A557" s="610"/>
      <c r="B557" s="611"/>
      <c r="C557" s="612"/>
      <c r="D557" s="613"/>
      <c r="E557" s="614"/>
      <c r="F557" s="613"/>
      <c r="G557" s="615"/>
    </row>
    <row r="558" spans="1:7">
      <c r="A558" s="455" t="s">
        <v>344</v>
      </c>
      <c r="B558" s="616" t="s">
        <v>385</v>
      </c>
      <c r="C558" s="468"/>
      <c r="D558" s="469"/>
      <c r="E558" s="470"/>
      <c r="F558" s="469"/>
      <c r="G558" s="471"/>
    </row>
    <row r="559" spans="1:7">
      <c r="B559" s="462" t="s">
        <v>83</v>
      </c>
      <c r="C559" s="463">
        <v>186</v>
      </c>
      <c r="D559" s="464" t="s">
        <v>100</v>
      </c>
      <c r="E559" s="465"/>
      <c r="F559" s="464" t="s">
        <v>134</v>
      </c>
      <c r="G559" s="466">
        <f>C559*E559</f>
        <v>0</v>
      </c>
    </row>
    <row r="560" spans="1:7" s="703" customFormat="1" ht="12">
      <c r="A560" s="610"/>
      <c r="B560" s="611"/>
      <c r="C560" s="612"/>
      <c r="D560" s="613"/>
      <c r="E560" s="614"/>
      <c r="F560" s="613"/>
      <c r="G560" s="615"/>
    </row>
    <row r="561" spans="1:7">
      <c r="A561" s="455" t="s">
        <v>346</v>
      </c>
      <c r="B561" s="616" t="s">
        <v>386</v>
      </c>
      <c r="C561" s="468"/>
      <c r="D561" s="469"/>
      <c r="E561" s="470"/>
      <c r="F561" s="469"/>
      <c r="G561" s="471"/>
    </row>
    <row r="562" spans="1:7">
      <c r="B562" s="462" t="s">
        <v>83</v>
      </c>
      <c r="C562" s="463">
        <v>186</v>
      </c>
      <c r="D562" s="464" t="s">
        <v>100</v>
      </c>
      <c r="E562" s="465"/>
      <c r="F562" s="464" t="s">
        <v>134</v>
      </c>
      <c r="G562" s="466">
        <f>C562*E562</f>
        <v>0</v>
      </c>
    </row>
    <row r="563" spans="1:7" s="703" customFormat="1" ht="12">
      <c r="A563" s="610"/>
      <c r="B563" s="611"/>
      <c r="C563" s="612"/>
      <c r="D563" s="613"/>
      <c r="E563" s="614"/>
      <c r="F563" s="613"/>
      <c r="G563" s="615"/>
    </row>
    <row r="564" spans="1:7">
      <c r="A564" s="455" t="s">
        <v>348</v>
      </c>
      <c r="B564" s="456" t="s">
        <v>349</v>
      </c>
      <c r="C564" s="468"/>
      <c r="D564" s="469"/>
      <c r="E564" s="470"/>
      <c r="F564" s="469"/>
      <c r="G564" s="471"/>
    </row>
    <row r="565" spans="1:7">
      <c r="B565" s="462" t="s">
        <v>83</v>
      </c>
      <c r="C565" s="463">
        <v>54</v>
      </c>
      <c r="D565" s="464" t="s">
        <v>100</v>
      </c>
      <c r="E565" s="465"/>
      <c r="F565" s="464" t="s">
        <v>134</v>
      </c>
      <c r="G565" s="466">
        <f>C565*E565</f>
        <v>0</v>
      </c>
    </row>
    <row r="566" spans="1:7" s="703" customFormat="1" ht="12">
      <c r="A566" s="610"/>
      <c r="B566" s="611"/>
      <c r="C566" s="612"/>
      <c r="D566" s="613"/>
      <c r="E566" s="614"/>
      <c r="F566" s="613"/>
      <c r="G566" s="615"/>
    </row>
    <row r="567" spans="1:7">
      <c r="A567" s="455" t="s">
        <v>350</v>
      </c>
      <c r="B567" s="456" t="s">
        <v>351</v>
      </c>
      <c r="C567" s="468"/>
      <c r="D567" s="469"/>
      <c r="E567" s="470"/>
      <c r="F567" s="469"/>
      <c r="G567" s="471"/>
    </row>
    <row r="568" spans="1:7">
      <c r="B568" s="462" t="s">
        <v>83</v>
      </c>
      <c r="C568" s="463">
        <v>12</v>
      </c>
      <c r="D568" s="464" t="s">
        <v>100</v>
      </c>
      <c r="E568" s="465"/>
      <c r="F568" s="464" t="s">
        <v>134</v>
      </c>
      <c r="G568" s="466">
        <f>C568*E568</f>
        <v>0</v>
      </c>
    </row>
    <row r="569" spans="1:7" s="703" customFormat="1" ht="12">
      <c r="A569" s="610"/>
      <c r="B569" s="611"/>
      <c r="C569" s="612"/>
      <c r="D569" s="613"/>
      <c r="E569" s="614"/>
      <c r="F569" s="613"/>
      <c r="G569" s="615"/>
    </row>
    <row r="570" spans="1:7">
      <c r="A570" s="455" t="s">
        <v>352</v>
      </c>
      <c r="B570" s="456" t="s">
        <v>353</v>
      </c>
      <c r="C570" s="468"/>
      <c r="D570" s="469"/>
      <c r="E570" s="470"/>
      <c r="F570" s="469"/>
      <c r="G570" s="471"/>
    </row>
    <row r="571" spans="1:7">
      <c r="B571" s="462" t="s">
        <v>83</v>
      </c>
      <c r="C571" s="463">
        <v>36</v>
      </c>
      <c r="D571" s="464" t="s">
        <v>100</v>
      </c>
      <c r="E571" s="465"/>
      <c r="F571" s="464" t="s">
        <v>134</v>
      </c>
      <c r="G571" s="466">
        <f>C571*E571</f>
        <v>0</v>
      </c>
    </row>
    <row r="572" spans="1:7">
      <c r="B572" s="467"/>
      <c r="C572" s="468"/>
      <c r="D572" s="469"/>
      <c r="E572" s="470"/>
      <c r="F572" s="469"/>
      <c r="G572" s="471"/>
    </row>
    <row r="573" spans="1:7">
      <c r="C573" s="468"/>
      <c r="D573" s="469"/>
      <c r="E573" s="470"/>
      <c r="F573" s="469"/>
      <c r="G573" s="471"/>
    </row>
    <row r="574" spans="1:7">
      <c r="A574" s="455" t="s">
        <v>22</v>
      </c>
      <c r="B574" s="475" t="s">
        <v>387</v>
      </c>
      <c r="C574" s="477"/>
      <c r="D574" s="469"/>
      <c r="E574" s="470"/>
      <c r="F574" s="469"/>
      <c r="G574" s="471"/>
    </row>
    <row r="575" spans="1:7" ht="45">
      <c r="A575" s="460"/>
      <c r="B575" s="475" t="s">
        <v>388</v>
      </c>
      <c r="C575" s="477"/>
      <c r="D575" s="469"/>
      <c r="E575" s="470"/>
      <c r="F575" s="469"/>
      <c r="G575" s="471"/>
    </row>
    <row r="576" spans="1:7" ht="75">
      <c r="B576" s="475" t="s">
        <v>389</v>
      </c>
      <c r="C576" s="477"/>
      <c r="D576" s="469"/>
      <c r="E576" s="470"/>
      <c r="F576" s="469"/>
      <c r="G576" s="471"/>
    </row>
    <row r="577" spans="1:7">
      <c r="B577" s="475" t="s">
        <v>390</v>
      </c>
      <c r="C577" s="477"/>
      <c r="D577" s="469"/>
      <c r="E577" s="470"/>
      <c r="F577" s="469"/>
      <c r="G577" s="471"/>
    </row>
    <row r="578" spans="1:7">
      <c r="B578" s="467"/>
      <c r="C578" s="477"/>
      <c r="D578" s="469"/>
      <c r="E578" s="470"/>
      <c r="F578" s="469"/>
      <c r="G578" s="471"/>
    </row>
    <row r="579" spans="1:7">
      <c r="B579" s="591" t="s">
        <v>149</v>
      </c>
      <c r="C579" s="477"/>
      <c r="D579" s="469"/>
      <c r="E579" s="470"/>
      <c r="F579" s="469"/>
      <c r="G579" s="471"/>
    </row>
    <row r="580" spans="1:7" ht="17.25">
      <c r="A580" s="455" t="s">
        <v>24</v>
      </c>
      <c r="B580" s="600" t="s">
        <v>370</v>
      </c>
      <c r="C580" s="477"/>
      <c r="D580" s="469"/>
      <c r="E580" s="470"/>
      <c r="F580" s="469"/>
      <c r="G580" s="471"/>
    </row>
    <row r="581" spans="1:7">
      <c r="B581" s="462" t="s">
        <v>192</v>
      </c>
      <c r="C581" s="474">
        <v>2</v>
      </c>
      <c r="D581" s="464" t="s">
        <v>100</v>
      </c>
      <c r="E581" s="465"/>
      <c r="F581" s="464" t="s">
        <v>134</v>
      </c>
      <c r="G581" s="466">
        <f>C581*E581</f>
        <v>0</v>
      </c>
    </row>
    <row r="582" spans="1:7">
      <c r="B582" s="475"/>
      <c r="C582" s="468"/>
      <c r="D582" s="469"/>
      <c r="E582" s="470"/>
      <c r="F582" s="469"/>
      <c r="G582" s="471"/>
    </row>
    <row r="583" spans="1:7">
      <c r="B583" s="475"/>
      <c r="C583" s="468"/>
      <c r="D583" s="469"/>
      <c r="E583" s="470"/>
      <c r="F583" s="469"/>
      <c r="G583" s="471"/>
    </row>
    <row r="584" spans="1:7">
      <c r="B584" s="475"/>
      <c r="C584" s="468"/>
      <c r="D584" s="469"/>
      <c r="E584" s="470"/>
      <c r="F584" s="469"/>
      <c r="G584" s="471"/>
    </row>
    <row r="585" spans="1:7" ht="30">
      <c r="A585" s="455" t="s">
        <v>41</v>
      </c>
      <c r="B585" s="475" t="s">
        <v>391</v>
      </c>
      <c r="C585" s="477"/>
      <c r="D585" s="469"/>
      <c r="E585" s="470"/>
      <c r="F585" s="469"/>
      <c r="G585" s="471"/>
    </row>
    <row r="586" spans="1:7" ht="45">
      <c r="A586" s="460"/>
      <c r="B586" s="475" t="s">
        <v>388</v>
      </c>
      <c r="C586" s="477"/>
      <c r="D586" s="469"/>
      <c r="E586" s="470"/>
      <c r="F586" s="469"/>
      <c r="G586" s="471"/>
    </row>
    <row r="587" spans="1:7" ht="75">
      <c r="B587" s="475" t="s">
        <v>389</v>
      </c>
      <c r="C587" s="477"/>
      <c r="D587" s="469"/>
      <c r="E587" s="470"/>
      <c r="F587" s="469"/>
      <c r="G587" s="471"/>
    </row>
    <row r="588" spans="1:7">
      <c r="B588" s="475" t="s">
        <v>390</v>
      </c>
      <c r="C588" s="477"/>
      <c r="D588" s="469"/>
      <c r="E588" s="470"/>
      <c r="F588" s="469"/>
      <c r="G588" s="471"/>
    </row>
    <row r="589" spans="1:7">
      <c r="B589" s="467"/>
      <c r="C589" s="477"/>
      <c r="D589" s="469"/>
      <c r="E589" s="470"/>
      <c r="F589" s="469"/>
      <c r="G589" s="471"/>
    </row>
    <row r="590" spans="1:7" ht="17.25">
      <c r="A590" s="455" t="s">
        <v>42</v>
      </c>
      <c r="B590" s="600" t="s">
        <v>373</v>
      </c>
      <c r="C590" s="477"/>
      <c r="D590" s="469"/>
      <c r="E590" s="470"/>
      <c r="F590" s="469"/>
      <c r="G590" s="471"/>
    </row>
    <row r="591" spans="1:7">
      <c r="B591" s="462" t="s">
        <v>192</v>
      </c>
      <c r="C591" s="474">
        <v>12</v>
      </c>
      <c r="D591" s="464" t="s">
        <v>100</v>
      </c>
      <c r="E591" s="465"/>
      <c r="F591" s="464" t="s">
        <v>134</v>
      </c>
      <c r="G591" s="466">
        <f>C591*E591</f>
        <v>0</v>
      </c>
    </row>
    <row r="592" spans="1:7">
      <c r="B592" s="467"/>
      <c r="C592" s="477"/>
      <c r="D592" s="469"/>
      <c r="E592" s="470"/>
      <c r="F592" s="469"/>
      <c r="G592" s="471"/>
    </row>
    <row r="593" spans="1:7" ht="17.25">
      <c r="A593" s="455" t="s">
        <v>12</v>
      </c>
      <c r="B593" s="487" t="s">
        <v>375</v>
      </c>
      <c r="C593" s="477"/>
      <c r="D593" s="469"/>
      <c r="E593" s="470"/>
      <c r="F593" s="469"/>
      <c r="G593" s="471"/>
    </row>
    <row r="594" spans="1:7">
      <c r="B594" s="462" t="s">
        <v>192</v>
      </c>
      <c r="C594" s="474">
        <v>3</v>
      </c>
      <c r="D594" s="464" t="s">
        <v>100</v>
      </c>
      <c r="E594" s="465"/>
      <c r="F594" s="464" t="s">
        <v>134</v>
      </c>
      <c r="G594" s="466">
        <f>C594*E594</f>
        <v>0</v>
      </c>
    </row>
    <row r="595" spans="1:7">
      <c r="B595" s="467"/>
      <c r="C595" s="477"/>
      <c r="D595" s="469"/>
      <c r="E595" s="470"/>
      <c r="F595" s="469"/>
      <c r="G595" s="471"/>
    </row>
    <row r="596" spans="1:7" ht="17.25">
      <c r="A596" s="455" t="s">
        <v>6</v>
      </c>
      <c r="B596" s="487" t="s">
        <v>377</v>
      </c>
      <c r="C596" s="477"/>
      <c r="D596" s="469"/>
      <c r="E596" s="470"/>
      <c r="F596" s="469"/>
      <c r="G596" s="471"/>
    </row>
    <row r="597" spans="1:7">
      <c r="B597" s="462" t="s">
        <v>192</v>
      </c>
      <c r="C597" s="474">
        <v>3</v>
      </c>
      <c r="D597" s="464" t="s">
        <v>100</v>
      </c>
      <c r="E597" s="465"/>
      <c r="F597" s="464" t="s">
        <v>134</v>
      </c>
      <c r="G597" s="466">
        <f>C597*E597</f>
        <v>0</v>
      </c>
    </row>
    <row r="598" spans="1:7">
      <c r="B598" s="467"/>
      <c r="C598" s="477"/>
      <c r="D598" s="469"/>
      <c r="E598" s="470"/>
      <c r="F598" s="469"/>
      <c r="G598" s="471"/>
    </row>
    <row r="599" spans="1:7">
      <c r="B599" s="467"/>
      <c r="C599" s="477"/>
      <c r="D599" s="469"/>
      <c r="E599" s="470"/>
      <c r="F599" s="469"/>
      <c r="G599" s="471"/>
    </row>
    <row r="600" spans="1:7" ht="30">
      <c r="A600" s="455" t="s">
        <v>43</v>
      </c>
      <c r="B600" s="475" t="s">
        <v>392</v>
      </c>
      <c r="C600" s="477"/>
      <c r="D600" s="469"/>
      <c r="E600" s="470"/>
      <c r="F600" s="469"/>
      <c r="G600" s="471"/>
    </row>
    <row r="601" spans="1:7" ht="45">
      <c r="A601" s="460"/>
      <c r="B601" s="475" t="s">
        <v>388</v>
      </c>
      <c r="C601" s="477"/>
      <c r="D601" s="469"/>
      <c r="E601" s="470"/>
      <c r="F601" s="469"/>
      <c r="G601" s="471"/>
    </row>
    <row r="602" spans="1:7" ht="75">
      <c r="B602" s="475" t="s">
        <v>389</v>
      </c>
      <c r="C602" s="477"/>
      <c r="D602" s="469"/>
      <c r="E602" s="470"/>
      <c r="F602" s="469"/>
      <c r="G602" s="471"/>
    </row>
    <row r="603" spans="1:7">
      <c r="B603" s="475" t="s">
        <v>390</v>
      </c>
      <c r="C603" s="477"/>
      <c r="D603" s="469"/>
      <c r="E603" s="470"/>
      <c r="F603" s="469"/>
      <c r="G603" s="471"/>
    </row>
    <row r="604" spans="1:7">
      <c r="B604" s="467"/>
      <c r="C604" s="477"/>
      <c r="D604" s="469"/>
      <c r="E604" s="470"/>
      <c r="F604" s="469"/>
      <c r="G604" s="471"/>
    </row>
    <row r="605" spans="1:7">
      <c r="A605" s="455" t="s">
        <v>44</v>
      </c>
      <c r="B605" s="600" t="s">
        <v>394</v>
      </c>
      <c r="C605" s="477"/>
      <c r="D605" s="469"/>
      <c r="E605" s="470"/>
      <c r="F605" s="469"/>
      <c r="G605" s="471"/>
    </row>
    <row r="606" spans="1:7">
      <c r="B606" s="462" t="s">
        <v>192</v>
      </c>
      <c r="C606" s="474">
        <v>1</v>
      </c>
      <c r="D606" s="464" t="s">
        <v>100</v>
      </c>
      <c r="E606" s="465"/>
      <c r="F606" s="464" t="s">
        <v>134</v>
      </c>
      <c r="G606" s="466">
        <f>C606*E606</f>
        <v>0</v>
      </c>
    </row>
    <row r="607" spans="1:7">
      <c r="B607" s="467"/>
      <c r="C607" s="468"/>
      <c r="D607" s="469"/>
      <c r="E607" s="470"/>
      <c r="F607" s="469"/>
      <c r="G607" s="471"/>
    </row>
    <row r="608" spans="1:7">
      <c r="B608" s="467"/>
      <c r="C608" s="468"/>
      <c r="D608" s="469"/>
      <c r="E608" s="470"/>
      <c r="F608" s="469"/>
      <c r="G608" s="471"/>
    </row>
    <row r="609" spans="1:7">
      <c r="B609" s="467"/>
      <c r="C609" s="468"/>
      <c r="D609" s="469"/>
      <c r="E609" s="470"/>
      <c r="F609" s="469"/>
      <c r="G609" s="471"/>
    </row>
    <row r="610" spans="1:7">
      <c r="A610" s="455" t="s">
        <v>103</v>
      </c>
      <c r="B610" s="475" t="s">
        <v>395</v>
      </c>
      <c r="C610" s="477"/>
      <c r="D610" s="469"/>
      <c r="E610" s="470"/>
      <c r="F610" s="469"/>
      <c r="G610" s="471"/>
    </row>
    <row r="611" spans="1:7" ht="135">
      <c r="A611" s="460"/>
      <c r="B611" s="475" t="s">
        <v>774</v>
      </c>
      <c r="C611" s="477"/>
      <c r="D611" s="469"/>
      <c r="E611" s="470"/>
      <c r="F611" s="469"/>
      <c r="G611" s="471"/>
    </row>
    <row r="612" spans="1:7" ht="60">
      <c r="B612" s="475" t="s">
        <v>396</v>
      </c>
      <c r="C612" s="477"/>
      <c r="D612" s="469"/>
      <c r="E612" s="470"/>
      <c r="F612" s="469"/>
      <c r="G612" s="471"/>
    </row>
    <row r="613" spans="1:7">
      <c r="B613" s="475" t="s">
        <v>397</v>
      </c>
      <c r="C613" s="477"/>
      <c r="D613" s="469"/>
      <c r="E613" s="470"/>
      <c r="F613" s="469"/>
      <c r="G613" s="471"/>
    </row>
    <row r="614" spans="1:7">
      <c r="B614" s="467"/>
      <c r="C614" s="477"/>
      <c r="D614" s="469"/>
      <c r="E614" s="470"/>
      <c r="F614" s="469"/>
      <c r="G614" s="471"/>
    </row>
    <row r="615" spans="1:7">
      <c r="B615" s="462" t="s">
        <v>192</v>
      </c>
      <c r="C615" s="474">
        <v>1</v>
      </c>
      <c r="D615" s="464" t="s">
        <v>100</v>
      </c>
      <c r="E615" s="465"/>
      <c r="F615" s="464" t="s">
        <v>134</v>
      </c>
      <c r="G615" s="466">
        <f>C615*E615</f>
        <v>0</v>
      </c>
    </row>
    <row r="616" spans="1:7">
      <c r="B616" s="467"/>
      <c r="C616" s="468"/>
      <c r="D616" s="469"/>
      <c r="E616" s="470"/>
      <c r="F616" s="469"/>
      <c r="G616" s="471"/>
    </row>
    <row r="617" spans="1:7" ht="15.75" thickBot="1">
      <c r="B617" s="493"/>
      <c r="C617" s="478"/>
      <c r="D617" s="494"/>
      <c r="E617" s="495"/>
      <c r="F617" s="494"/>
      <c r="G617" s="496"/>
    </row>
    <row r="619" spans="1:7" ht="45">
      <c r="B619" s="570" t="s">
        <v>380</v>
      </c>
      <c r="C619" s="484" t="s">
        <v>207</v>
      </c>
      <c r="D619" s="485" t="s">
        <v>207</v>
      </c>
      <c r="E619" s="486" t="s">
        <v>208</v>
      </c>
      <c r="F619" s="464" t="s">
        <v>134</v>
      </c>
      <c r="G619" s="466">
        <f>SUM(G548:G599)</f>
        <v>0</v>
      </c>
    </row>
    <row r="620" spans="1:7">
      <c r="D620" s="499"/>
      <c r="E620" s="500"/>
      <c r="F620" s="499"/>
      <c r="G620" s="501"/>
    </row>
    <row r="621" spans="1:7" ht="15.75" thickBot="1"/>
    <row r="622" spans="1:7" ht="57" thickBot="1">
      <c r="A622" s="449" t="s">
        <v>398</v>
      </c>
      <c r="B622" s="450" t="s">
        <v>399</v>
      </c>
    </row>
    <row r="623" spans="1:7">
      <c r="D623" s="499"/>
      <c r="E623" s="500"/>
      <c r="F623" s="499"/>
      <c r="G623" s="501"/>
    </row>
    <row r="624" spans="1:7">
      <c r="A624" s="455" t="s">
        <v>35</v>
      </c>
      <c r="B624" s="896" t="s">
        <v>840</v>
      </c>
      <c r="C624" s="617"/>
      <c r="D624" s="469"/>
      <c r="E624" s="470"/>
      <c r="F624" s="469"/>
      <c r="G624" s="471"/>
    </row>
    <row r="625" spans="1:7" ht="165">
      <c r="B625" s="561" t="s">
        <v>843</v>
      </c>
      <c r="C625" s="617"/>
      <c r="D625" s="469"/>
      <c r="E625" s="470"/>
      <c r="F625" s="469"/>
      <c r="G625" s="471"/>
    </row>
    <row r="626" spans="1:7" ht="300">
      <c r="B626" s="561" t="s">
        <v>844</v>
      </c>
      <c r="C626" s="617"/>
      <c r="D626" s="469"/>
      <c r="E626" s="470"/>
      <c r="F626" s="469"/>
      <c r="G626" s="471"/>
    </row>
    <row r="627" spans="1:7" ht="135">
      <c r="B627" s="561" t="s">
        <v>841</v>
      </c>
      <c r="C627" s="499"/>
      <c r="D627" s="499"/>
      <c r="E627" s="500"/>
      <c r="F627" s="499"/>
      <c r="G627" s="501"/>
    </row>
    <row r="628" spans="1:7" ht="120">
      <c r="B628" s="475" t="s">
        <v>842</v>
      </c>
      <c r="C628" s="499"/>
      <c r="D628" s="499"/>
      <c r="E628" s="500"/>
      <c r="F628" s="499"/>
      <c r="G628" s="501"/>
    </row>
    <row r="629" spans="1:7" ht="195">
      <c r="B629" s="475" t="s">
        <v>845</v>
      </c>
      <c r="C629" s="499"/>
      <c r="D629" s="499"/>
      <c r="E629" s="500"/>
      <c r="F629" s="499"/>
      <c r="G629" s="501"/>
    </row>
    <row r="630" spans="1:7" ht="150">
      <c r="B630" s="475" t="s">
        <v>846</v>
      </c>
      <c r="C630" s="499"/>
      <c r="D630" s="499"/>
      <c r="E630" s="500"/>
      <c r="F630" s="499"/>
      <c r="G630" s="501"/>
    </row>
    <row r="631" spans="1:7" ht="120">
      <c r="B631" s="475" t="s">
        <v>847</v>
      </c>
      <c r="C631" s="499"/>
      <c r="D631" s="499"/>
      <c r="E631" s="500"/>
      <c r="F631" s="499"/>
      <c r="G631" s="501"/>
    </row>
    <row r="632" spans="1:7">
      <c r="B632" s="475" t="s">
        <v>854</v>
      </c>
      <c r="C632" s="499"/>
      <c r="D632" s="499"/>
      <c r="E632" s="500"/>
      <c r="F632" s="499"/>
      <c r="G632" s="501"/>
    </row>
    <row r="633" spans="1:7">
      <c r="B633" s="475"/>
      <c r="C633" s="499"/>
      <c r="D633" s="499"/>
      <c r="E633" s="500"/>
      <c r="F633" s="499"/>
      <c r="G633" s="501"/>
    </row>
    <row r="634" spans="1:7">
      <c r="B634" s="591" t="s">
        <v>149</v>
      </c>
      <c r="C634" s="468"/>
      <c r="D634" s="469"/>
      <c r="E634" s="470"/>
      <c r="F634" s="469"/>
      <c r="G634" s="471"/>
    </row>
    <row r="635" spans="1:7">
      <c r="A635" s="455" t="s">
        <v>37</v>
      </c>
      <c r="B635" s="616" t="s">
        <v>384</v>
      </c>
      <c r="C635" s="468"/>
      <c r="D635" s="469"/>
      <c r="E635" s="470"/>
      <c r="F635" s="469"/>
      <c r="G635" s="471"/>
    </row>
    <row r="636" spans="1:7">
      <c r="B636" s="462" t="s">
        <v>83</v>
      </c>
      <c r="C636" s="463">
        <v>126</v>
      </c>
      <c r="D636" s="464" t="s">
        <v>100</v>
      </c>
      <c r="E636" s="465"/>
      <c r="F636" s="464" t="s">
        <v>134</v>
      </c>
      <c r="G636" s="466">
        <f>C636*E636</f>
        <v>0</v>
      </c>
    </row>
    <row r="637" spans="1:7">
      <c r="A637" s="455" t="s">
        <v>38</v>
      </c>
      <c r="B637" s="616" t="s">
        <v>385</v>
      </c>
      <c r="C637" s="468"/>
      <c r="D637" s="469"/>
      <c r="E637" s="470"/>
      <c r="F637" s="469"/>
      <c r="G637" s="471"/>
    </row>
    <row r="638" spans="1:7">
      <c r="B638" s="462" t="s">
        <v>83</v>
      </c>
      <c r="C638" s="463">
        <v>186</v>
      </c>
      <c r="D638" s="464" t="s">
        <v>100</v>
      </c>
      <c r="E638" s="465"/>
      <c r="F638" s="464" t="s">
        <v>134</v>
      </c>
      <c r="G638" s="466">
        <f>C638*E638</f>
        <v>0</v>
      </c>
    </row>
    <row r="639" spans="1:7">
      <c r="A639" s="455" t="s">
        <v>342</v>
      </c>
      <c r="B639" s="616" t="s">
        <v>386</v>
      </c>
      <c r="C639" s="468"/>
      <c r="D639" s="469"/>
      <c r="E639" s="470"/>
      <c r="F639" s="469"/>
      <c r="G639" s="471"/>
    </row>
    <row r="640" spans="1:7">
      <c r="B640" s="462" t="s">
        <v>83</v>
      </c>
      <c r="C640" s="463">
        <v>186</v>
      </c>
      <c r="D640" s="464" t="s">
        <v>100</v>
      </c>
      <c r="E640" s="465"/>
      <c r="F640" s="464" t="s">
        <v>134</v>
      </c>
      <c r="G640" s="466">
        <f>C640*E640</f>
        <v>0</v>
      </c>
    </row>
    <row r="641" spans="1:7">
      <c r="A641" s="455" t="s">
        <v>344</v>
      </c>
      <c r="B641" s="456" t="s">
        <v>349</v>
      </c>
      <c r="C641" s="468"/>
      <c r="D641" s="469"/>
      <c r="E641" s="470"/>
      <c r="F641" s="469"/>
      <c r="G641" s="471"/>
    </row>
    <row r="642" spans="1:7">
      <c r="B642" s="462" t="s">
        <v>83</v>
      </c>
      <c r="C642" s="463">
        <v>54</v>
      </c>
      <c r="D642" s="464" t="s">
        <v>100</v>
      </c>
      <c r="E642" s="465"/>
      <c r="F642" s="464" t="s">
        <v>134</v>
      </c>
      <c r="G642" s="466">
        <f>C642*E642</f>
        <v>0</v>
      </c>
    </row>
    <row r="643" spans="1:7">
      <c r="A643" s="455" t="s">
        <v>346</v>
      </c>
      <c r="B643" s="456" t="s">
        <v>351</v>
      </c>
      <c r="C643" s="468"/>
      <c r="D643" s="469"/>
      <c r="E643" s="470"/>
      <c r="F643" s="469"/>
      <c r="G643" s="471"/>
    </row>
    <row r="644" spans="1:7">
      <c r="B644" s="462" t="s">
        <v>83</v>
      </c>
      <c r="C644" s="463">
        <v>12</v>
      </c>
      <c r="D644" s="464" t="s">
        <v>100</v>
      </c>
      <c r="E644" s="465"/>
      <c r="F644" s="464" t="s">
        <v>134</v>
      </c>
      <c r="G644" s="466">
        <f>C644*E644</f>
        <v>0</v>
      </c>
    </row>
    <row r="645" spans="1:7">
      <c r="A645" s="455" t="s">
        <v>348</v>
      </c>
      <c r="B645" s="456" t="s">
        <v>353</v>
      </c>
      <c r="C645" s="468"/>
      <c r="D645" s="469"/>
      <c r="E645" s="470"/>
      <c r="F645" s="469"/>
      <c r="G645" s="471"/>
    </row>
    <row r="646" spans="1:7">
      <c r="B646" s="462" t="s">
        <v>83</v>
      </c>
      <c r="C646" s="463">
        <v>36</v>
      </c>
      <c r="D646" s="464" t="s">
        <v>100</v>
      </c>
      <c r="E646" s="465"/>
      <c r="F646" s="464" t="s">
        <v>134</v>
      </c>
      <c r="G646" s="466">
        <f>C646*E646</f>
        <v>0</v>
      </c>
    </row>
    <row r="647" spans="1:7">
      <c r="C647" s="499"/>
      <c r="D647" s="499"/>
      <c r="E647" s="500"/>
      <c r="F647" s="499"/>
      <c r="G647" s="501"/>
    </row>
    <row r="648" spans="1:7" s="621" customFormat="1" ht="13.5">
      <c r="A648" s="618"/>
      <c r="B648" s="619"/>
      <c r="C648" s="620"/>
      <c r="D648" s="620"/>
      <c r="F648" s="620"/>
      <c r="G648" s="622"/>
    </row>
    <row r="649" spans="1:7" ht="30">
      <c r="A649" s="455" t="s">
        <v>22</v>
      </c>
      <c r="B649" s="896" t="s">
        <v>848</v>
      </c>
      <c r="C649" s="499"/>
      <c r="D649" s="499"/>
      <c r="E649" s="500"/>
      <c r="F649" s="499"/>
      <c r="G649" s="501"/>
    </row>
    <row r="650" spans="1:7" ht="195">
      <c r="B650" s="475" t="s">
        <v>851</v>
      </c>
      <c r="C650" s="499"/>
      <c r="D650" s="499"/>
      <c r="E650" s="500"/>
      <c r="F650" s="499"/>
      <c r="G650" s="501"/>
    </row>
    <row r="651" spans="1:7" ht="195">
      <c r="B651" s="475" t="s">
        <v>852</v>
      </c>
      <c r="C651" s="499"/>
      <c r="D651" s="499"/>
      <c r="E651" s="500"/>
      <c r="F651" s="499"/>
      <c r="G651" s="501"/>
    </row>
    <row r="652" spans="1:7" ht="120">
      <c r="B652" s="475" t="s">
        <v>849</v>
      </c>
      <c r="C652" s="499"/>
      <c r="D652" s="499"/>
      <c r="E652" s="500"/>
      <c r="F652" s="499"/>
      <c r="G652" s="501"/>
    </row>
    <row r="653" spans="1:7" ht="45">
      <c r="B653" s="475" t="s">
        <v>853</v>
      </c>
      <c r="C653" s="499"/>
      <c r="D653" s="499"/>
      <c r="E653" s="500"/>
      <c r="F653" s="499"/>
      <c r="G653" s="501"/>
    </row>
    <row r="654" spans="1:7" ht="105">
      <c r="B654" s="475" t="s">
        <v>850</v>
      </c>
      <c r="C654" s="499"/>
      <c r="D654" s="499"/>
      <c r="E654" s="500"/>
      <c r="F654" s="499"/>
      <c r="G654" s="501"/>
    </row>
    <row r="655" spans="1:7">
      <c r="B655" s="475" t="s">
        <v>854</v>
      </c>
      <c r="C655" s="499"/>
      <c r="D655" s="499"/>
      <c r="E655" s="500"/>
      <c r="F655" s="499"/>
      <c r="G655" s="501"/>
    </row>
    <row r="656" spans="1:7">
      <c r="B656" s="475"/>
      <c r="C656" s="499"/>
      <c r="D656" s="499"/>
      <c r="E656" s="500"/>
      <c r="F656" s="499"/>
      <c r="G656" s="501"/>
    </row>
    <row r="657" spans="1:7">
      <c r="B657" s="591" t="s">
        <v>149</v>
      </c>
      <c r="C657" s="468"/>
      <c r="D657" s="469"/>
      <c r="E657" s="470"/>
      <c r="F657" s="469"/>
      <c r="G657" s="471"/>
    </row>
    <row r="658" spans="1:7">
      <c r="A658" s="455" t="s">
        <v>24</v>
      </c>
      <c r="B658" s="616" t="s">
        <v>384</v>
      </c>
      <c r="C658" s="468"/>
      <c r="D658" s="469"/>
      <c r="E658" s="470"/>
      <c r="F658" s="469"/>
      <c r="G658" s="471"/>
    </row>
    <row r="659" spans="1:7">
      <c r="B659" s="462" t="s">
        <v>83</v>
      </c>
      <c r="C659" s="463">
        <v>126</v>
      </c>
      <c r="D659" s="464" t="s">
        <v>100</v>
      </c>
      <c r="E659" s="465"/>
      <c r="F659" s="464" t="s">
        <v>134</v>
      </c>
      <c r="G659" s="466">
        <f>C659*E659</f>
        <v>0</v>
      </c>
    </row>
    <row r="660" spans="1:7" s="703" customFormat="1" ht="12">
      <c r="A660" s="610"/>
      <c r="B660" s="611"/>
      <c r="C660" s="612"/>
      <c r="D660" s="613"/>
      <c r="E660" s="614"/>
      <c r="F660" s="613"/>
      <c r="G660" s="615"/>
    </row>
    <row r="661" spans="1:7">
      <c r="A661" s="455" t="s">
        <v>47</v>
      </c>
      <c r="B661" s="616" t="s">
        <v>386</v>
      </c>
      <c r="C661" s="468"/>
      <c r="D661" s="469"/>
      <c r="E661" s="470"/>
      <c r="F661" s="469"/>
      <c r="G661" s="471"/>
    </row>
    <row r="662" spans="1:7">
      <c r="B662" s="462" t="s">
        <v>83</v>
      </c>
      <c r="C662" s="463">
        <v>186</v>
      </c>
      <c r="D662" s="464" t="s">
        <v>100</v>
      </c>
      <c r="E662" s="465"/>
      <c r="F662" s="464" t="s">
        <v>134</v>
      </c>
      <c r="G662" s="466">
        <f>C662*E662</f>
        <v>0</v>
      </c>
    </row>
    <row r="663" spans="1:7" s="703" customFormat="1" ht="12">
      <c r="A663" s="610"/>
      <c r="B663" s="611"/>
      <c r="C663" s="612"/>
      <c r="D663" s="613"/>
      <c r="E663" s="614"/>
      <c r="F663" s="613"/>
      <c r="G663" s="615"/>
    </row>
    <row r="664" spans="1:7">
      <c r="A664" s="455" t="s">
        <v>13</v>
      </c>
      <c r="B664" s="616" t="s">
        <v>401</v>
      </c>
      <c r="C664" s="468"/>
      <c r="D664" s="469"/>
      <c r="E664" s="470"/>
      <c r="F664" s="469"/>
      <c r="G664" s="471"/>
    </row>
    <row r="665" spans="1:7">
      <c r="B665" s="462" t="s">
        <v>83</v>
      </c>
      <c r="C665" s="463">
        <v>186</v>
      </c>
      <c r="D665" s="464" t="s">
        <v>100</v>
      </c>
      <c r="E665" s="465"/>
      <c r="F665" s="464" t="s">
        <v>134</v>
      </c>
      <c r="G665" s="466">
        <f>C665*E665</f>
        <v>0</v>
      </c>
    </row>
    <row r="666" spans="1:7" s="703" customFormat="1" ht="12">
      <c r="A666" s="610"/>
      <c r="B666" s="611"/>
      <c r="C666" s="612"/>
      <c r="D666" s="613"/>
      <c r="E666" s="614"/>
      <c r="F666" s="613"/>
      <c r="G666" s="615"/>
    </row>
    <row r="667" spans="1:7">
      <c r="A667" s="455" t="s">
        <v>16</v>
      </c>
      <c r="B667" s="456" t="s">
        <v>349</v>
      </c>
      <c r="C667" s="468"/>
      <c r="D667" s="469"/>
      <c r="E667" s="470"/>
      <c r="F667" s="469"/>
      <c r="G667" s="471"/>
    </row>
    <row r="668" spans="1:7">
      <c r="B668" s="462" t="s">
        <v>83</v>
      </c>
      <c r="C668" s="463">
        <v>54</v>
      </c>
      <c r="D668" s="464" t="s">
        <v>100</v>
      </c>
      <c r="E668" s="465"/>
      <c r="F668" s="464" t="s">
        <v>134</v>
      </c>
      <c r="G668" s="466">
        <f>C668*E668</f>
        <v>0</v>
      </c>
    </row>
    <row r="669" spans="1:7" s="703" customFormat="1" ht="12">
      <c r="A669" s="610"/>
      <c r="B669" s="611"/>
      <c r="C669" s="612"/>
      <c r="D669" s="613"/>
      <c r="E669" s="614"/>
      <c r="F669" s="613"/>
      <c r="G669" s="615"/>
    </row>
    <row r="670" spans="1:7">
      <c r="A670" s="455" t="s">
        <v>17</v>
      </c>
      <c r="B670" s="456" t="s">
        <v>349</v>
      </c>
      <c r="C670" s="468"/>
      <c r="D670" s="469"/>
      <c r="E670" s="470"/>
      <c r="F670" s="469"/>
      <c r="G670" s="471"/>
    </row>
    <row r="671" spans="1:7">
      <c r="B671" s="462" t="s">
        <v>83</v>
      </c>
      <c r="C671" s="463">
        <v>12</v>
      </c>
      <c r="D671" s="464" t="s">
        <v>100</v>
      </c>
      <c r="E671" s="465"/>
      <c r="F671" s="464" t="s">
        <v>134</v>
      </c>
      <c r="G671" s="466">
        <f>C671*E671</f>
        <v>0</v>
      </c>
    </row>
    <row r="672" spans="1:7" s="703" customFormat="1" ht="12">
      <c r="A672" s="610"/>
      <c r="B672" s="611"/>
      <c r="C672" s="612"/>
      <c r="D672" s="613"/>
      <c r="E672" s="614"/>
      <c r="F672" s="613"/>
      <c r="G672" s="615"/>
    </row>
    <row r="673" spans="1:7">
      <c r="A673" s="455" t="s">
        <v>18</v>
      </c>
      <c r="B673" s="456" t="s">
        <v>353</v>
      </c>
      <c r="C673" s="468"/>
      <c r="D673" s="469"/>
      <c r="E673" s="470"/>
      <c r="F673" s="469"/>
      <c r="G673" s="471"/>
    </row>
    <row r="674" spans="1:7">
      <c r="B674" s="462" t="s">
        <v>83</v>
      </c>
      <c r="C674" s="463">
        <v>36</v>
      </c>
      <c r="D674" s="464" t="s">
        <v>100</v>
      </c>
      <c r="E674" s="465"/>
      <c r="F674" s="464" t="s">
        <v>134</v>
      </c>
      <c r="G674" s="466">
        <f>C674*E674</f>
        <v>0</v>
      </c>
    </row>
    <row r="675" spans="1:7" ht="15.75" thickBot="1">
      <c r="B675" s="478"/>
      <c r="C675" s="479"/>
      <c r="D675" s="480"/>
      <c r="E675" s="481"/>
      <c r="F675" s="480"/>
      <c r="G675" s="482"/>
    </row>
    <row r="676" spans="1:7">
      <c r="B676" s="467"/>
      <c r="C676" s="468"/>
      <c r="D676" s="469"/>
      <c r="E676" s="470"/>
      <c r="F676" s="469"/>
      <c r="G676" s="471"/>
    </row>
    <row r="677" spans="1:7" s="707" customFormat="1" ht="30">
      <c r="A677" s="455"/>
      <c r="B677" s="570" t="s">
        <v>399</v>
      </c>
      <c r="C677" s="624" t="s">
        <v>207</v>
      </c>
      <c r="D677" s="485" t="s">
        <v>207</v>
      </c>
      <c r="E677" s="486" t="s">
        <v>208</v>
      </c>
      <c r="F677" s="464" t="s">
        <v>134</v>
      </c>
      <c r="G677" s="466">
        <f>SUM(G624:G674)</f>
        <v>0</v>
      </c>
    </row>
    <row r="678" spans="1:7" s="707" customFormat="1">
      <c r="A678" s="455"/>
      <c r="B678" s="456"/>
      <c r="C678" s="451"/>
      <c r="D678" s="499"/>
      <c r="E678" s="500"/>
      <c r="F678" s="499"/>
      <c r="G678" s="501"/>
    </row>
    <row r="679" spans="1:7" s="707" customFormat="1">
      <c r="A679" s="455"/>
      <c r="B679" s="456"/>
      <c r="C679" s="451"/>
      <c r="D679" s="499"/>
      <c r="E679" s="500"/>
      <c r="F679" s="499"/>
      <c r="G679" s="501"/>
    </row>
    <row r="680" spans="1:7" s="707" customFormat="1">
      <c r="A680" s="455"/>
      <c r="B680" s="456"/>
      <c r="C680" s="451"/>
      <c r="D680" s="499"/>
      <c r="E680" s="500"/>
      <c r="F680" s="499"/>
      <c r="G680" s="501"/>
    </row>
    <row r="681" spans="1:7" ht="21">
      <c r="A681" s="625"/>
      <c r="B681" s="736" t="s">
        <v>795</v>
      </c>
      <c r="C681" s="671"/>
      <c r="D681" s="671"/>
      <c r="E681" s="671"/>
      <c r="F681" s="499"/>
      <c r="G681" s="501"/>
    </row>
    <row r="682" spans="1:7">
      <c r="A682" s="626"/>
      <c r="B682" s="499"/>
      <c r="C682" s="499"/>
      <c r="D682" s="499"/>
      <c r="E682" s="499"/>
      <c r="F682" s="499"/>
      <c r="G682" s="501"/>
    </row>
    <row r="683" spans="1:7">
      <c r="A683" s="626"/>
      <c r="B683" s="499"/>
      <c r="C683" s="499"/>
      <c r="D683" s="499"/>
      <c r="E683" s="499"/>
      <c r="F683" s="499"/>
      <c r="G683" s="501"/>
    </row>
    <row r="684" spans="1:7">
      <c r="A684" s="626"/>
      <c r="B684" s="499"/>
      <c r="C684" s="499"/>
      <c r="D684" s="499"/>
      <c r="E684" s="499"/>
      <c r="F684" s="499"/>
      <c r="G684" s="501"/>
    </row>
    <row r="685" spans="1:7">
      <c r="A685" s="627" t="s">
        <v>140</v>
      </c>
      <c r="B685" s="628" t="str">
        <f>B5</f>
        <v>PRIPREMNI, PRETHODNI I ZAVRŠNI RADOVI</v>
      </c>
      <c r="C685" s="629" t="s">
        <v>207</v>
      </c>
      <c r="D685" s="630" t="s">
        <v>207</v>
      </c>
      <c r="E685" s="631" t="s">
        <v>136</v>
      </c>
      <c r="F685" s="632" t="s">
        <v>134</v>
      </c>
      <c r="G685" s="633">
        <f>G110</f>
        <v>0</v>
      </c>
    </row>
    <row r="686" spans="1:7">
      <c r="A686" s="626"/>
      <c r="B686" s="498"/>
      <c r="C686" s="499"/>
      <c r="D686" s="499"/>
      <c r="E686" s="499"/>
      <c r="F686" s="499"/>
      <c r="G686" s="634"/>
    </row>
    <row r="687" spans="1:7">
      <c r="A687" s="627" t="s">
        <v>209</v>
      </c>
      <c r="B687" s="628" t="str">
        <f>B113</f>
        <v>ZEMLJANI I SLIČNI RADOVI</v>
      </c>
      <c r="C687" s="635" t="s">
        <v>207</v>
      </c>
      <c r="D687" s="630" t="s">
        <v>207</v>
      </c>
      <c r="E687" s="631" t="s">
        <v>136</v>
      </c>
      <c r="F687" s="632" t="s">
        <v>134</v>
      </c>
      <c r="G687" s="633">
        <f>G259</f>
        <v>0</v>
      </c>
    </row>
    <row r="688" spans="1:7">
      <c r="A688" s="626"/>
      <c r="B688" s="498"/>
      <c r="C688" s="499"/>
      <c r="D688" s="499"/>
      <c r="E688" s="499"/>
      <c r="F688" s="499"/>
      <c r="G688" s="634"/>
    </row>
    <row r="689" spans="1:7" ht="30">
      <c r="A689" s="632" t="s">
        <v>281</v>
      </c>
      <c r="B689" s="636" t="str">
        <f>B262</f>
        <v>BETONSKI, ZIDARSKI, ASFALTERSKI I SLIČNI RADOVI</v>
      </c>
      <c r="C689" s="635" t="s">
        <v>207</v>
      </c>
      <c r="D689" s="630" t="s">
        <v>207</v>
      </c>
      <c r="E689" s="631" t="s">
        <v>136</v>
      </c>
      <c r="F689" s="632" t="s">
        <v>134</v>
      </c>
      <c r="G689" s="633">
        <f>G389</f>
        <v>0</v>
      </c>
    </row>
    <row r="690" spans="1:7">
      <c r="A690" s="637"/>
      <c r="B690" s="638"/>
      <c r="C690" s="639"/>
      <c r="D690" s="640"/>
      <c r="E690" s="639"/>
      <c r="F690" s="640"/>
      <c r="G690" s="641"/>
    </row>
    <row r="691" spans="1:7" ht="30">
      <c r="A691" s="642" t="s">
        <v>321</v>
      </c>
      <c r="B691" s="636" t="str">
        <f>B392</f>
        <v>DOBAVA I DOPREMA KANALIZACIJSKOG MATERIJALA I OSTALE OPREME</v>
      </c>
      <c r="C691" s="635" t="s">
        <v>207</v>
      </c>
      <c r="D691" s="630" t="s">
        <v>207</v>
      </c>
      <c r="E691" s="631" t="s">
        <v>136</v>
      </c>
      <c r="F691" s="632" t="s">
        <v>134</v>
      </c>
      <c r="G691" s="633">
        <f>G543</f>
        <v>0</v>
      </c>
    </row>
    <row r="692" spans="1:7">
      <c r="A692" s="626"/>
      <c r="B692" s="498"/>
      <c r="C692" s="499"/>
      <c r="D692" s="499"/>
      <c r="E692" s="499"/>
      <c r="F692" s="499"/>
      <c r="G692" s="634"/>
    </row>
    <row r="693" spans="1:7" ht="30">
      <c r="A693" s="642" t="s">
        <v>379</v>
      </c>
      <c r="B693" s="636" t="str">
        <f>B546</f>
        <v>UGRADBA I MONTIRANJE KANALIZACIJSKOG MATERIJALA I OSTALE OPREME</v>
      </c>
      <c r="C693" s="635" t="s">
        <v>207</v>
      </c>
      <c r="D693" s="630" t="s">
        <v>207</v>
      </c>
      <c r="E693" s="631" t="s">
        <v>136</v>
      </c>
      <c r="F693" s="632" t="s">
        <v>134</v>
      </c>
      <c r="G693" s="633">
        <f>G619</f>
        <v>0</v>
      </c>
    </row>
    <row r="694" spans="1:7">
      <c r="A694" s="626"/>
      <c r="B694" s="498"/>
      <c r="C694" s="499"/>
      <c r="D694" s="499"/>
      <c r="E694" s="499"/>
      <c r="F694" s="499"/>
      <c r="G694" s="634"/>
    </row>
    <row r="695" spans="1:7" ht="30">
      <c r="A695" s="642" t="s">
        <v>398</v>
      </c>
      <c r="B695" s="636" t="str">
        <f>B622</f>
        <v>RAZNI KANALIZACIJSKI I OSTALI RADOVI I ISPITIVANJA KOLEKTORA</v>
      </c>
      <c r="C695" s="635" t="s">
        <v>207</v>
      </c>
      <c r="D695" s="630" t="s">
        <v>207</v>
      </c>
      <c r="E695" s="631" t="s">
        <v>136</v>
      </c>
      <c r="F695" s="632" t="s">
        <v>134</v>
      </c>
      <c r="G695" s="633">
        <f>G677</f>
        <v>0</v>
      </c>
    </row>
    <row r="696" spans="1:7">
      <c r="A696" s="626"/>
      <c r="B696" s="498"/>
      <c r="C696" s="499"/>
      <c r="D696" s="499"/>
      <c r="E696" s="499"/>
      <c r="F696" s="499"/>
      <c r="G696" s="634"/>
    </row>
    <row r="697" spans="1:7" ht="15.75" thickBot="1">
      <c r="A697" s="626"/>
      <c r="B697" s="643"/>
      <c r="C697" s="644"/>
      <c r="D697" s="645"/>
      <c r="E697" s="646"/>
      <c r="F697" s="645"/>
      <c r="G697" s="647"/>
    </row>
    <row r="698" spans="1:7">
      <c r="A698" s="648"/>
      <c r="B698" s="498"/>
      <c r="C698" s="499"/>
      <c r="D698" s="499"/>
      <c r="E698" s="499"/>
      <c r="F698" s="499"/>
      <c r="G698" s="634"/>
    </row>
    <row r="699" spans="1:7">
      <c r="A699" s="648"/>
      <c r="B699" s="649" t="s">
        <v>798</v>
      </c>
      <c r="C699" s="650"/>
      <c r="D699" s="651"/>
      <c r="E699" s="652"/>
      <c r="F699" s="653"/>
      <c r="G699" s="654">
        <f>SUM(G683:G696)</f>
        <v>0</v>
      </c>
    </row>
    <row r="700" spans="1:7">
      <c r="A700" s="648"/>
      <c r="B700" s="708"/>
      <c r="C700" s="709"/>
      <c r="D700" s="709"/>
      <c r="E700" s="709"/>
      <c r="F700" s="709"/>
      <c r="G700" s="699"/>
    </row>
    <row r="701" spans="1:7">
      <c r="A701" s="626"/>
      <c r="B701" s="499"/>
      <c r="C701" s="499"/>
      <c r="D701" s="499"/>
      <c r="E701" s="499"/>
      <c r="F701" s="499"/>
      <c r="G701" s="501"/>
    </row>
    <row r="702" spans="1:7">
      <c r="A702" s="710"/>
      <c r="B702" s="711"/>
      <c r="C702" s="712"/>
      <c r="D702" s="713"/>
      <c r="F702" s="713"/>
      <c r="G702" s="668"/>
    </row>
    <row r="703" spans="1:7">
      <c r="A703" s="710"/>
      <c r="B703" s="711"/>
      <c r="C703" s="712"/>
      <c r="D703" s="713"/>
      <c r="F703" s="713"/>
      <c r="G703" s="668"/>
    </row>
    <row r="704" spans="1:7">
      <c r="A704" s="710"/>
      <c r="B704" s="711"/>
      <c r="C704" s="712"/>
      <c r="D704" s="713"/>
      <c r="F704" s="713"/>
      <c r="G704" s="668"/>
    </row>
    <row r="705" spans="1:7">
      <c r="A705" s="710"/>
      <c r="B705" s="711"/>
      <c r="C705" s="712"/>
      <c r="D705" s="713"/>
      <c r="F705" s="713"/>
      <c r="G705" s="668"/>
    </row>
    <row r="706" spans="1:7">
      <c r="A706" s="710"/>
      <c r="B706" s="711"/>
      <c r="C706" s="712"/>
      <c r="D706" s="713"/>
      <c r="F706" s="713"/>
      <c r="G706" s="668"/>
    </row>
    <row r="707" spans="1:7">
      <c r="A707" s="710"/>
      <c r="B707" s="711"/>
      <c r="C707" s="712"/>
      <c r="D707" s="713"/>
      <c r="F707" s="713"/>
      <c r="G707" s="668"/>
    </row>
    <row r="708" spans="1:7">
      <c r="A708" s="710"/>
      <c r="B708" s="711"/>
      <c r="C708" s="712"/>
      <c r="D708" s="713"/>
      <c r="F708" s="713"/>
      <c r="G708" s="668"/>
    </row>
    <row r="709" spans="1:7">
      <c r="A709" s="710"/>
      <c r="B709" s="711"/>
      <c r="C709" s="712"/>
      <c r="D709" s="713"/>
      <c r="F709" s="713"/>
      <c r="G709" s="668"/>
    </row>
    <row r="710" spans="1:7">
      <c r="A710" s="710"/>
      <c r="B710" s="711"/>
      <c r="C710" s="712"/>
      <c r="D710" s="713"/>
      <c r="F710" s="713"/>
      <c r="G710" s="668"/>
    </row>
    <row r="711" spans="1:7">
      <c r="A711" s="710"/>
      <c r="B711" s="711"/>
      <c r="C711" s="712"/>
      <c r="D711" s="713"/>
      <c r="F711" s="713"/>
      <c r="G711" s="668"/>
    </row>
    <row r="712" spans="1:7">
      <c r="A712" s="710"/>
      <c r="B712" s="711"/>
      <c r="C712" s="712"/>
      <c r="D712" s="713"/>
      <c r="F712" s="713"/>
      <c r="G712" s="668"/>
    </row>
    <row r="713" spans="1:7">
      <c r="A713" s="710"/>
      <c r="B713" s="711"/>
      <c r="C713" s="712"/>
      <c r="D713" s="713"/>
      <c r="F713" s="713"/>
      <c r="G713" s="668"/>
    </row>
    <row r="714" spans="1:7">
      <c r="A714" s="710"/>
      <c r="B714" s="711"/>
      <c r="C714" s="712"/>
      <c r="D714" s="713"/>
      <c r="F714" s="713"/>
      <c r="G714" s="668"/>
    </row>
    <row r="715" spans="1:7">
      <c r="A715" s="710"/>
      <c r="B715" s="711"/>
      <c r="C715" s="712"/>
      <c r="D715" s="713"/>
      <c r="F715" s="713"/>
      <c r="G715" s="668"/>
    </row>
    <row r="716" spans="1:7">
      <c r="A716" s="710"/>
      <c r="B716" s="711"/>
      <c r="C716" s="712"/>
      <c r="D716" s="713"/>
      <c r="F716" s="713"/>
      <c r="G716" s="668"/>
    </row>
    <row r="717" spans="1:7">
      <c r="A717" s="710"/>
      <c r="B717" s="711"/>
      <c r="C717" s="712"/>
      <c r="D717" s="713"/>
      <c r="F717" s="713"/>
      <c r="G717" s="668"/>
    </row>
    <row r="718" spans="1:7">
      <c r="A718" s="710"/>
      <c r="B718" s="711"/>
      <c r="C718" s="712"/>
      <c r="D718" s="713"/>
      <c r="F718" s="713"/>
      <c r="G718" s="668"/>
    </row>
    <row r="719" spans="1:7">
      <c r="A719" s="710"/>
      <c r="B719" s="711"/>
      <c r="C719" s="712"/>
      <c r="D719" s="713"/>
      <c r="F719" s="713"/>
      <c r="G719" s="668"/>
    </row>
    <row r="720" spans="1:7">
      <c r="A720" s="710"/>
      <c r="B720" s="711"/>
      <c r="C720" s="712"/>
      <c r="D720" s="713"/>
      <c r="F720" s="713"/>
      <c r="G720" s="668"/>
    </row>
    <row r="721" spans="1:7">
      <c r="A721" s="710"/>
      <c r="B721" s="711"/>
      <c r="C721" s="712"/>
      <c r="D721" s="713"/>
      <c r="F721" s="713"/>
      <c r="G721" s="668"/>
    </row>
    <row r="722" spans="1:7">
      <c r="A722" s="710"/>
      <c r="B722" s="711"/>
      <c r="C722" s="712"/>
      <c r="D722" s="713"/>
      <c r="F722" s="713"/>
      <c r="G722" s="668"/>
    </row>
    <row r="723" spans="1:7">
      <c r="A723" s="710"/>
      <c r="B723" s="711"/>
      <c r="C723" s="712"/>
      <c r="D723" s="713"/>
      <c r="F723" s="713"/>
      <c r="G723" s="668"/>
    </row>
    <row r="724" spans="1:7">
      <c r="A724" s="710"/>
      <c r="B724" s="711"/>
      <c r="C724" s="712"/>
      <c r="D724" s="713"/>
      <c r="F724" s="713"/>
      <c r="G724" s="668"/>
    </row>
    <row r="725" spans="1:7">
      <c r="A725" s="710"/>
      <c r="B725" s="711"/>
      <c r="C725" s="712"/>
      <c r="D725" s="713"/>
      <c r="F725" s="713"/>
      <c r="G725" s="668"/>
    </row>
    <row r="726" spans="1:7">
      <c r="A726" s="710"/>
      <c r="B726" s="711"/>
      <c r="C726" s="712"/>
      <c r="D726" s="713"/>
      <c r="F726" s="713"/>
      <c r="G726" s="668"/>
    </row>
    <row r="727" spans="1:7">
      <c r="A727" s="710"/>
      <c r="B727" s="711"/>
      <c r="C727" s="712"/>
      <c r="D727" s="713"/>
      <c r="F727" s="713"/>
      <c r="G727" s="668"/>
    </row>
    <row r="728" spans="1:7">
      <c r="A728" s="710"/>
      <c r="B728" s="711"/>
      <c r="C728" s="712"/>
      <c r="D728" s="713"/>
      <c r="F728" s="713"/>
      <c r="G728" s="668"/>
    </row>
    <row r="729" spans="1:7">
      <c r="A729" s="710"/>
      <c r="B729" s="711"/>
      <c r="C729" s="712"/>
      <c r="D729" s="713"/>
      <c r="F729" s="713"/>
      <c r="G729" s="668"/>
    </row>
    <row r="730" spans="1:7">
      <c r="A730" s="710"/>
      <c r="B730" s="711"/>
      <c r="C730" s="712"/>
      <c r="D730" s="713"/>
      <c r="F730" s="713"/>
      <c r="G730" s="668"/>
    </row>
    <row r="731" spans="1:7">
      <c r="A731" s="710"/>
      <c r="B731" s="711"/>
      <c r="C731" s="712"/>
      <c r="D731" s="713"/>
      <c r="F731" s="713"/>
      <c r="G731" s="668"/>
    </row>
    <row r="732" spans="1:7">
      <c r="A732" s="710"/>
      <c r="B732" s="711"/>
      <c r="C732" s="712"/>
      <c r="D732" s="713"/>
      <c r="F732" s="713"/>
      <c r="G732" s="668"/>
    </row>
    <row r="733" spans="1:7">
      <c r="A733" s="710"/>
      <c r="B733" s="711"/>
      <c r="C733" s="712"/>
      <c r="D733" s="713"/>
      <c r="F733" s="713"/>
      <c r="G733" s="668"/>
    </row>
    <row r="734" spans="1:7">
      <c r="A734" s="710"/>
      <c r="B734" s="711"/>
      <c r="C734" s="712"/>
      <c r="D734" s="713"/>
      <c r="F734" s="713"/>
      <c r="G734" s="668"/>
    </row>
    <row r="735" spans="1:7">
      <c r="A735" s="710"/>
      <c r="B735" s="711"/>
      <c r="C735" s="712"/>
      <c r="D735" s="713"/>
      <c r="F735" s="713"/>
      <c r="G735" s="668"/>
    </row>
    <row r="736" spans="1:7">
      <c r="A736" s="710"/>
      <c r="B736" s="711"/>
      <c r="C736" s="712"/>
      <c r="D736" s="713"/>
      <c r="F736" s="713"/>
      <c r="G736" s="668"/>
    </row>
    <row r="737" spans="1:7">
      <c r="A737" s="710"/>
      <c r="B737" s="711"/>
      <c r="C737" s="712"/>
      <c r="D737" s="713"/>
      <c r="F737" s="713"/>
      <c r="G737" s="668"/>
    </row>
    <row r="738" spans="1:7">
      <c r="A738" s="710"/>
      <c r="B738" s="711"/>
      <c r="C738" s="712"/>
      <c r="D738" s="713"/>
      <c r="F738" s="713"/>
      <c r="G738" s="668"/>
    </row>
    <row r="739" spans="1:7">
      <c r="A739" s="710"/>
      <c r="B739" s="711"/>
      <c r="C739" s="712"/>
      <c r="D739" s="713"/>
      <c r="F739" s="713"/>
      <c r="G739" s="668"/>
    </row>
    <row r="740" spans="1:7">
      <c r="A740" s="710"/>
      <c r="B740" s="711"/>
      <c r="C740" s="712"/>
      <c r="D740" s="713"/>
      <c r="F740" s="713"/>
      <c r="G740" s="668"/>
    </row>
    <row r="741" spans="1:7">
      <c r="A741" s="710"/>
      <c r="B741" s="711"/>
      <c r="C741" s="712"/>
      <c r="D741" s="713"/>
      <c r="F741" s="713"/>
      <c r="G741" s="668"/>
    </row>
    <row r="742" spans="1:7">
      <c r="A742" s="710"/>
      <c r="B742" s="711"/>
      <c r="C742" s="712"/>
      <c r="D742" s="713"/>
      <c r="F742" s="713"/>
      <c r="G742" s="668"/>
    </row>
    <row r="743" spans="1:7">
      <c r="A743" s="710"/>
      <c r="B743" s="711"/>
      <c r="C743" s="712"/>
      <c r="D743" s="713"/>
      <c r="F743" s="713"/>
      <c r="G743" s="668"/>
    </row>
    <row r="744" spans="1:7">
      <c r="A744" s="710"/>
      <c r="B744" s="711"/>
      <c r="C744" s="712"/>
      <c r="D744" s="713"/>
      <c r="F744" s="713"/>
      <c r="G744" s="668"/>
    </row>
    <row r="745" spans="1:7">
      <c r="A745" s="710"/>
      <c r="B745" s="711"/>
      <c r="C745" s="712"/>
      <c r="D745" s="713"/>
      <c r="F745" s="713"/>
      <c r="G745" s="668"/>
    </row>
    <row r="746" spans="1:7">
      <c r="A746" s="710"/>
      <c r="B746" s="711"/>
      <c r="C746" s="712"/>
      <c r="D746" s="713"/>
      <c r="F746" s="713"/>
      <c r="G746" s="668"/>
    </row>
    <row r="747" spans="1:7">
      <c r="A747" s="710"/>
      <c r="B747" s="711"/>
      <c r="C747" s="712"/>
      <c r="D747" s="713"/>
      <c r="F747" s="713"/>
      <c r="G747" s="668"/>
    </row>
    <row r="748" spans="1:7">
      <c r="A748" s="710"/>
      <c r="B748" s="711"/>
      <c r="C748" s="712"/>
      <c r="D748" s="713"/>
      <c r="F748" s="713"/>
      <c r="G748" s="668"/>
    </row>
    <row r="749" spans="1:7">
      <c r="A749" s="710"/>
      <c r="B749" s="711"/>
      <c r="C749" s="712"/>
      <c r="D749" s="713"/>
      <c r="F749" s="713"/>
      <c r="G749" s="668"/>
    </row>
    <row r="750" spans="1:7">
      <c r="A750" s="710"/>
      <c r="B750" s="711"/>
      <c r="C750" s="712"/>
      <c r="D750" s="713"/>
      <c r="F750" s="713"/>
      <c r="G750" s="668"/>
    </row>
    <row r="751" spans="1:7">
      <c r="A751" s="710"/>
      <c r="B751" s="711"/>
      <c r="C751" s="712"/>
      <c r="D751" s="713"/>
      <c r="F751" s="713"/>
      <c r="G751" s="668"/>
    </row>
    <row r="752" spans="1:7">
      <c r="A752" s="710"/>
      <c r="B752" s="711"/>
      <c r="C752" s="712"/>
      <c r="D752" s="713"/>
      <c r="F752" s="713"/>
      <c r="G752" s="668"/>
    </row>
    <row r="753" spans="1:7">
      <c r="A753" s="710"/>
      <c r="B753" s="711"/>
      <c r="C753" s="712"/>
      <c r="D753" s="713"/>
      <c r="F753" s="713"/>
      <c r="G753" s="668"/>
    </row>
    <row r="754" spans="1:7">
      <c r="A754" s="710"/>
      <c r="B754" s="711"/>
      <c r="C754" s="712"/>
      <c r="D754" s="713"/>
      <c r="F754" s="713"/>
      <c r="G754" s="668"/>
    </row>
    <row r="755" spans="1:7">
      <c r="A755" s="710"/>
      <c r="B755" s="711"/>
      <c r="C755" s="712"/>
      <c r="D755" s="713"/>
      <c r="F755" s="713"/>
      <c r="G755" s="668"/>
    </row>
    <row r="756" spans="1:7">
      <c r="A756" s="710"/>
      <c r="B756" s="711"/>
      <c r="C756" s="712"/>
      <c r="D756" s="713"/>
      <c r="F756" s="713"/>
      <c r="G756" s="668"/>
    </row>
    <row r="757" spans="1:7">
      <c r="A757" s="710"/>
      <c r="B757" s="711"/>
      <c r="C757" s="712"/>
      <c r="D757" s="713"/>
      <c r="F757" s="713"/>
      <c r="G757" s="668"/>
    </row>
    <row r="758" spans="1:7">
      <c r="A758" s="710"/>
      <c r="B758" s="711"/>
      <c r="C758" s="712"/>
      <c r="D758" s="713"/>
      <c r="F758" s="713"/>
      <c r="G758" s="668"/>
    </row>
    <row r="759" spans="1:7">
      <c r="A759" s="710"/>
      <c r="B759" s="711"/>
      <c r="C759" s="712"/>
      <c r="D759" s="713"/>
      <c r="F759" s="713"/>
      <c r="G759" s="668"/>
    </row>
    <row r="760" spans="1:7">
      <c r="A760" s="710"/>
      <c r="B760" s="711"/>
      <c r="C760" s="712"/>
      <c r="D760" s="713"/>
      <c r="F760" s="713"/>
      <c r="G760" s="668"/>
    </row>
    <row r="761" spans="1:7">
      <c r="A761" s="710"/>
      <c r="B761" s="711"/>
      <c r="C761" s="712"/>
      <c r="D761" s="713"/>
      <c r="F761" s="713"/>
      <c r="G761" s="668"/>
    </row>
    <row r="762" spans="1:7">
      <c r="A762" s="710"/>
      <c r="B762" s="711"/>
      <c r="C762" s="712"/>
      <c r="D762" s="713"/>
      <c r="F762" s="713"/>
      <c r="G762" s="668"/>
    </row>
    <row r="763" spans="1:7">
      <c r="A763" s="710"/>
      <c r="B763" s="711"/>
      <c r="C763" s="712"/>
      <c r="D763" s="713"/>
      <c r="F763" s="713"/>
      <c r="G763" s="668"/>
    </row>
    <row r="764" spans="1:7">
      <c r="A764" s="710"/>
      <c r="B764" s="711"/>
      <c r="C764" s="712"/>
      <c r="D764" s="713"/>
      <c r="F764" s="713"/>
      <c r="G764" s="668"/>
    </row>
    <row r="765" spans="1:7">
      <c r="A765" s="710"/>
      <c r="B765" s="711"/>
      <c r="C765" s="712"/>
      <c r="D765" s="713"/>
      <c r="F765" s="713"/>
      <c r="G765" s="668"/>
    </row>
    <row r="766" spans="1:7">
      <c r="A766" s="710"/>
      <c r="B766" s="711"/>
      <c r="C766" s="712"/>
      <c r="D766" s="713"/>
      <c r="F766" s="713"/>
      <c r="G766" s="668"/>
    </row>
    <row r="767" spans="1:7">
      <c r="A767" s="710"/>
      <c r="B767" s="711"/>
      <c r="C767" s="712"/>
      <c r="D767" s="713"/>
      <c r="F767" s="713"/>
      <c r="G767" s="668"/>
    </row>
    <row r="768" spans="1:7">
      <c r="A768" s="710"/>
      <c r="B768" s="711"/>
      <c r="C768" s="712"/>
      <c r="D768" s="713"/>
      <c r="F768" s="713"/>
      <c r="G768" s="668"/>
    </row>
    <row r="769" spans="1:7">
      <c r="A769" s="710"/>
      <c r="B769" s="711"/>
      <c r="C769" s="712"/>
      <c r="D769" s="713"/>
      <c r="F769" s="713"/>
      <c r="G769" s="668"/>
    </row>
    <row r="770" spans="1:7">
      <c r="A770" s="710"/>
      <c r="B770" s="711"/>
      <c r="C770" s="712"/>
      <c r="D770" s="713"/>
      <c r="F770" s="713"/>
      <c r="G770" s="668"/>
    </row>
    <row r="771" spans="1:7">
      <c r="A771" s="710"/>
      <c r="B771" s="711"/>
      <c r="C771" s="712"/>
      <c r="D771" s="713"/>
      <c r="F771" s="713"/>
      <c r="G771" s="668"/>
    </row>
    <row r="772" spans="1:7">
      <c r="A772" s="710"/>
      <c r="B772" s="711"/>
      <c r="C772" s="712"/>
      <c r="D772" s="713"/>
      <c r="F772" s="713"/>
      <c r="G772" s="668"/>
    </row>
    <row r="773" spans="1:7">
      <c r="A773" s="710"/>
      <c r="B773" s="711"/>
      <c r="C773" s="712"/>
      <c r="D773" s="713"/>
      <c r="F773" s="713"/>
      <c r="G773" s="668"/>
    </row>
    <row r="774" spans="1:7">
      <c r="A774" s="710"/>
      <c r="B774" s="711"/>
      <c r="C774" s="712"/>
      <c r="D774" s="713"/>
      <c r="F774" s="713"/>
      <c r="G774" s="668"/>
    </row>
    <row r="775" spans="1:7">
      <c r="A775" s="710"/>
      <c r="B775" s="711"/>
      <c r="C775" s="712"/>
      <c r="D775" s="713"/>
      <c r="F775" s="713"/>
      <c r="G775" s="668"/>
    </row>
    <row r="776" spans="1:7">
      <c r="A776" s="710"/>
      <c r="B776" s="711"/>
      <c r="C776" s="712"/>
      <c r="D776" s="713"/>
      <c r="F776" s="713"/>
      <c r="G776" s="668"/>
    </row>
    <row r="777" spans="1:7">
      <c r="A777" s="710"/>
      <c r="B777" s="711"/>
      <c r="C777" s="712"/>
      <c r="D777" s="713"/>
      <c r="F777" s="713"/>
      <c r="G777" s="668"/>
    </row>
    <row r="778" spans="1:7">
      <c r="A778" s="710"/>
      <c r="B778" s="711"/>
      <c r="C778" s="712"/>
      <c r="D778" s="713"/>
      <c r="F778" s="713"/>
      <c r="G778" s="668"/>
    </row>
    <row r="779" spans="1:7">
      <c r="A779" s="710"/>
      <c r="B779" s="711"/>
      <c r="C779" s="712"/>
      <c r="D779" s="713"/>
      <c r="F779" s="713"/>
      <c r="G779" s="668"/>
    </row>
    <row r="780" spans="1:7">
      <c r="A780" s="710"/>
      <c r="B780" s="711"/>
      <c r="C780" s="712"/>
      <c r="D780" s="713"/>
      <c r="F780" s="713"/>
      <c r="G780" s="668"/>
    </row>
    <row r="781" spans="1:7">
      <c r="A781" s="710"/>
      <c r="B781" s="711"/>
      <c r="C781" s="712"/>
      <c r="D781" s="713"/>
      <c r="F781" s="713"/>
      <c r="G781" s="668"/>
    </row>
    <row r="782" spans="1:7">
      <c r="A782" s="710"/>
      <c r="B782" s="711"/>
      <c r="C782" s="712"/>
      <c r="D782" s="713"/>
      <c r="F782" s="713"/>
      <c r="G782" s="668"/>
    </row>
    <row r="783" spans="1:7">
      <c r="A783" s="710"/>
      <c r="B783" s="711"/>
      <c r="C783" s="712"/>
      <c r="D783" s="713"/>
      <c r="F783" s="713"/>
      <c r="G783" s="668"/>
    </row>
    <row r="784" spans="1:7">
      <c r="A784" s="710"/>
      <c r="B784" s="711"/>
      <c r="C784" s="712"/>
      <c r="D784" s="713"/>
      <c r="F784" s="713"/>
      <c r="G784" s="668"/>
    </row>
    <row r="785" spans="1:7">
      <c r="A785" s="710"/>
      <c r="B785" s="711"/>
      <c r="C785" s="712"/>
      <c r="D785" s="713"/>
      <c r="F785" s="713"/>
      <c r="G785" s="668"/>
    </row>
    <row r="786" spans="1:7">
      <c r="A786" s="710"/>
      <c r="B786" s="711"/>
      <c r="C786" s="712"/>
      <c r="D786" s="713"/>
      <c r="F786" s="713"/>
      <c r="G786" s="668"/>
    </row>
    <row r="787" spans="1:7">
      <c r="A787" s="710"/>
      <c r="B787" s="711"/>
      <c r="C787" s="712"/>
      <c r="D787" s="713"/>
      <c r="F787" s="713"/>
      <c r="G787" s="668"/>
    </row>
    <row r="788" spans="1:7">
      <c r="A788" s="710"/>
      <c r="B788" s="711"/>
      <c r="C788" s="712"/>
      <c r="D788" s="713"/>
      <c r="F788" s="713"/>
      <c r="G788" s="668"/>
    </row>
    <row r="789" spans="1:7">
      <c r="A789" s="710"/>
      <c r="B789" s="711"/>
      <c r="C789" s="712"/>
      <c r="D789" s="713"/>
      <c r="F789" s="713"/>
      <c r="G789" s="668"/>
    </row>
    <row r="790" spans="1:7">
      <c r="A790" s="710"/>
      <c r="B790" s="711"/>
      <c r="C790" s="712"/>
      <c r="D790" s="713"/>
      <c r="F790" s="713"/>
      <c r="G790" s="668"/>
    </row>
    <row r="791" spans="1:7">
      <c r="A791" s="710"/>
      <c r="B791" s="711"/>
      <c r="C791" s="712"/>
      <c r="D791" s="713"/>
      <c r="F791" s="713"/>
      <c r="G791" s="668"/>
    </row>
    <row r="792" spans="1:7">
      <c r="A792" s="710"/>
      <c r="B792" s="711"/>
      <c r="C792" s="712"/>
      <c r="D792" s="713"/>
      <c r="F792" s="713"/>
      <c r="G792" s="668"/>
    </row>
    <row r="793" spans="1:7">
      <c r="A793" s="710"/>
      <c r="B793" s="711"/>
      <c r="C793" s="712"/>
      <c r="D793" s="713"/>
      <c r="F793" s="713"/>
      <c r="G793" s="668"/>
    </row>
    <row r="794" spans="1:7">
      <c r="A794" s="710"/>
      <c r="B794" s="711"/>
      <c r="C794" s="712"/>
      <c r="D794" s="713"/>
      <c r="F794" s="713"/>
      <c r="G794" s="668"/>
    </row>
    <row r="795" spans="1:7">
      <c r="A795" s="710"/>
      <c r="B795" s="711"/>
      <c r="C795" s="712"/>
      <c r="D795" s="713"/>
      <c r="F795" s="713"/>
      <c r="G795" s="668"/>
    </row>
    <row r="796" spans="1:7">
      <c r="A796" s="710"/>
      <c r="B796" s="711"/>
      <c r="C796" s="712"/>
      <c r="D796" s="713"/>
      <c r="F796" s="713"/>
      <c r="G796" s="668"/>
    </row>
    <row r="797" spans="1:7">
      <c r="A797" s="710"/>
      <c r="B797" s="711"/>
      <c r="C797" s="712"/>
      <c r="D797" s="713"/>
      <c r="F797" s="713"/>
      <c r="G797" s="668"/>
    </row>
    <row r="798" spans="1:7">
      <c r="A798" s="710"/>
      <c r="B798" s="711"/>
      <c r="C798" s="712"/>
      <c r="D798" s="713"/>
      <c r="F798" s="713"/>
      <c r="G798" s="668"/>
    </row>
    <row r="799" spans="1:7">
      <c r="A799" s="710"/>
      <c r="B799" s="711"/>
      <c r="C799" s="712"/>
      <c r="D799" s="713"/>
      <c r="F799" s="713"/>
      <c r="G799" s="668"/>
    </row>
    <row r="800" spans="1:7">
      <c r="A800" s="710"/>
      <c r="B800" s="711"/>
      <c r="C800" s="712"/>
      <c r="D800" s="713"/>
      <c r="F800" s="713"/>
      <c r="G800" s="668"/>
    </row>
    <row r="801" spans="1:7">
      <c r="A801" s="710"/>
      <c r="B801" s="711"/>
      <c r="C801" s="712"/>
      <c r="D801" s="713"/>
      <c r="F801" s="713"/>
      <c r="G801" s="668"/>
    </row>
    <row r="802" spans="1:7">
      <c r="A802" s="710"/>
      <c r="B802" s="711"/>
      <c r="C802" s="712"/>
      <c r="D802" s="713"/>
      <c r="F802" s="713"/>
      <c r="G802" s="668"/>
    </row>
    <row r="803" spans="1:7">
      <c r="A803" s="710"/>
      <c r="B803" s="711"/>
      <c r="C803" s="712"/>
      <c r="D803" s="713"/>
      <c r="F803" s="713"/>
      <c r="G803" s="668"/>
    </row>
    <row r="804" spans="1:7">
      <c r="A804" s="710"/>
      <c r="B804" s="711"/>
      <c r="C804" s="712"/>
      <c r="D804" s="713"/>
      <c r="F804" s="713"/>
      <c r="G804" s="668"/>
    </row>
    <row r="805" spans="1:7">
      <c r="A805" s="710"/>
      <c r="B805" s="711"/>
      <c r="C805" s="712"/>
      <c r="D805" s="713"/>
      <c r="F805" s="713"/>
      <c r="G805" s="668"/>
    </row>
    <row r="806" spans="1:7">
      <c r="A806" s="710"/>
      <c r="B806" s="711"/>
      <c r="C806" s="712"/>
      <c r="D806" s="713"/>
      <c r="F806" s="713"/>
      <c r="G806" s="668"/>
    </row>
    <row r="807" spans="1:7">
      <c r="A807" s="710"/>
      <c r="B807" s="711"/>
      <c r="C807" s="712"/>
      <c r="D807" s="713"/>
      <c r="F807" s="713"/>
      <c r="G807" s="668"/>
    </row>
    <row r="808" spans="1:7">
      <c r="A808" s="710"/>
      <c r="B808" s="711"/>
      <c r="C808" s="712"/>
      <c r="D808" s="713"/>
      <c r="F808" s="713"/>
      <c r="G808" s="668"/>
    </row>
    <row r="809" spans="1:7">
      <c r="A809" s="710"/>
      <c r="B809" s="711"/>
      <c r="C809" s="712"/>
      <c r="D809" s="713"/>
      <c r="F809" s="713"/>
      <c r="G809" s="668"/>
    </row>
    <row r="810" spans="1:7">
      <c r="A810" s="710"/>
      <c r="B810" s="711"/>
      <c r="C810" s="712"/>
      <c r="D810" s="713"/>
      <c r="F810" s="713"/>
      <c r="G810" s="668"/>
    </row>
    <row r="811" spans="1:7">
      <c r="A811" s="710"/>
      <c r="B811" s="711"/>
      <c r="C811" s="712"/>
      <c r="D811" s="713"/>
      <c r="F811" s="713"/>
      <c r="G811" s="668"/>
    </row>
    <row r="812" spans="1:7">
      <c r="A812" s="710"/>
      <c r="B812" s="711"/>
      <c r="C812" s="712"/>
      <c r="D812" s="713"/>
      <c r="F812" s="713"/>
      <c r="G812" s="668"/>
    </row>
    <row r="813" spans="1:7">
      <c r="A813" s="710"/>
      <c r="B813" s="711"/>
      <c r="C813" s="712"/>
      <c r="D813" s="713"/>
      <c r="F813" s="713"/>
      <c r="G813" s="668"/>
    </row>
    <row r="814" spans="1:7">
      <c r="A814" s="710"/>
      <c r="B814" s="711"/>
      <c r="C814" s="712"/>
      <c r="D814" s="713"/>
      <c r="F814" s="713"/>
      <c r="G814" s="668"/>
    </row>
    <row r="815" spans="1:7">
      <c r="A815" s="710"/>
      <c r="B815" s="711"/>
      <c r="C815" s="712"/>
      <c r="D815" s="713"/>
      <c r="F815" s="713"/>
      <c r="G815" s="668"/>
    </row>
    <row r="816" spans="1:7">
      <c r="A816" s="710"/>
      <c r="B816" s="711"/>
      <c r="C816" s="712"/>
      <c r="D816" s="713"/>
      <c r="F816" s="713"/>
      <c r="G816" s="668"/>
    </row>
    <row r="817" spans="1:7">
      <c r="A817" s="710"/>
      <c r="B817" s="711"/>
      <c r="C817" s="712"/>
      <c r="D817" s="713"/>
      <c r="F817" s="713"/>
      <c r="G817" s="668"/>
    </row>
    <row r="818" spans="1:7">
      <c r="A818" s="710"/>
      <c r="B818" s="711"/>
      <c r="C818" s="712"/>
      <c r="D818" s="713"/>
      <c r="F818" s="713"/>
      <c r="G818" s="668"/>
    </row>
    <row r="819" spans="1:7">
      <c r="A819" s="710"/>
      <c r="B819" s="711"/>
      <c r="C819" s="712"/>
      <c r="D819" s="713"/>
      <c r="F819" s="713"/>
      <c r="G819" s="668"/>
    </row>
    <row r="820" spans="1:7">
      <c r="A820" s="710"/>
      <c r="B820" s="711"/>
      <c r="C820" s="712"/>
      <c r="D820" s="713"/>
      <c r="F820" s="713"/>
      <c r="G820" s="668"/>
    </row>
    <row r="821" spans="1:7">
      <c r="A821" s="710"/>
      <c r="B821" s="711"/>
      <c r="C821" s="712"/>
      <c r="D821" s="713"/>
      <c r="F821" s="713"/>
      <c r="G821" s="668"/>
    </row>
    <row r="822" spans="1:7">
      <c r="A822" s="710"/>
      <c r="B822" s="711"/>
      <c r="C822" s="712"/>
      <c r="D822" s="713"/>
      <c r="F822" s="713"/>
      <c r="G822" s="668"/>
    </row>
    <row r="823" spans="1:7">
      <c r="A823" s="710"/>
      <c r="B823" s="711"/>
      <c r="C823" s="712"/>
      <c r="D823" s="713"/>
      <c r="F823" s="713"/>
      <c r="G823" s="668"/>
    </row>
    <row r="824" spans="1:7">
      <c r="A824" s="710"/>
      <c r="B824" s="711"/>
      <c r="C824" s="712"/>
      <c r="D824" s="713"/>
      <c r="F824" s="713"/>
      <c r="G824" s="668"/>
    </row>
    <row r="825" spans="1:7">
      <c r="A825" s="710"/>
      <c r="B825" s="711"/>
      <c r="C825" s="712"/>
      <c r="D825" s="713"/>
      <c r="F825" s="713"/>
      <c r="G825" s="668"/>
    </row>
    <row r="826" spans="1:7">
      <c r="A826" s="710"/>
      <c r="B826" s="711"/>
      <c r="C826" s="712"/>
      <c r="D826" s="713"/>
      <c r="F826" s="713"/>
      <c r="G826" s="668"/>
    </row>
    <row r="827" spans="1:7">
      <c r="A827" s="710"/>
      <c r="B827" s="711"/>
      <c r="C827" s="712"/>
      <c r="D827" s="713"/>
      <c r="F827" s="713"/>
      <c r="G827" s="668"/>
    </row>
    <row r="828" spans="1:7">
      <c r="A828" s="710"/>
      <c r="B828" s="711"/>
      <c r="C828" s="712"/>
      <c r="D828" s="713"/>
      <c r="F828" s="713"/>
      <c r="G828" s="668"/>
    </row>
    <row r="829" spans="1:7">
      <c r="A829" s="710"/>
      <c r="B829" s="711"/>
      <c r="C829" s="712"/>
      <c r="D829" s="713"/>
      <c r="F829" s="713"/>
      <c r="G829" s="668"/>
    </row>
    <row r="830" spans="1:7">
      <c r="A830" s="710"/>
      <c r="B830" s="711"/>
      <c r="C830" s="712"/>
      <c r="D830" s="713"/>
      <c r="F830" s="713"/>
      <c r="G830" s="668"/>
    </row>
    <row r="831" spans="1:7">
      <c r="A831" s="710"/>
      <c r="B831" s="711"/>
      <c r="C831" s="712"/>
      <c r="D831" s="713"/>
      <c r="F831" s="713"/>
      <c r="G831" s="668"/>
    </row>
    <row r="832" spans="1:7">
      <c r="A832" s="710"/>
      <c r="B832" s="711"/>
      <c r="C832" s="712"/>
      <c r="D832" s="713"/>
      <c r="F832" s="713"/>
      <c r="G832" s="668"/>
    </row>
    <row r="833" spans="1:7">
      <c r="A833" s="710"/>
      <c r="B833" s="711"/>
      <c r="C833" s="712"/>
      <c r="D833" s="713"/>
      <c r="F833" s="713"/>
      <c r="G833" s="668"/>
    </row>
    <row r="834" spans="1:7">
      <c r="A834" s="710"/>
      <c r="B834" s="711"/>
      <c r="C834" s="712"/>
      <c r="D834" s="713"/>
      <c r="F834" s="713"/>
      <c r="G834" s="668"/>
    </row>
    <row r="835" spans="1:7">
      <c r="A835" s="710"/>
      <c r="B835" s="711"/>
      <c r="C835" s="712"/>
      <c r="D835" s="713"/>
      <c r="F835" s="713"/>
      <c r="G835" s="668"/>
    </row>
    <row r="836" spans="1:7">
      <c r="A836" s="710"/>
      <c r="B836" s="711"/>
      <c r="C836" s="712"/>
      <c r="D836" s="713"/>
      <c r="F836" s="713"/>
      <c r="G836" s="668"/>
    </row>
    <row r="837" spans="1:7">
      <c r="A837" s="710"/>
      <c r="B837" s="711"/>
      <c r="C837" s="712"/>
      <c r="D837" s="713"/>
      <c r="F837" s="713"/>
      <c r="G837" s="668"/>
    </row>
    <row r="838" spans="1:7">
      <c r="A838" s="710"/>
      <c r="B838" s="711"/>
      <c r="C838" s="712"/>
      <c r="D838" s="713"/>
      <c r="F838" s="713"/>
      <c r="G838" s="668"/>
    </row>
    <row r="839" spans="1:7">
      <c r="A839" s="710"/>
      <c r="B839" s="711"/>
      <c r="C839" s="712"/>
      <c r="D839" s="713"/>
      <c r="F839" s="713"/>
      <c r="G839" s="668"/>
    </row>
    <row r="840" spans="1:7">
      <c r="A840" s="710"/>
      <c r="B840" s="711"/>
      <c r="C840" s="712"/>
      <c r="D840" s="713"/>
      <c r="F840" s="713"/>
      <c r="G840" s="668"/>
    </row>
    <row r="841" spans="1:7">
      <c r="A841" s="710"/>
      <c r="B841" s="711"/>
      <c r="C841" s="712"/>
      <c r="D841" s="713"/>
      <c r="F841" s="713"/>
      <c r="G841" s="668"/>
    </row>
    <row r="842" spans="1:7">
      <c r="A842" s="710"/>
      <c r="B842" s="711"/>
      <c r="C842" s="712"/>
      <c r="D842" s="713"/>
      <c r="F842" s="713"/>
      <c r="G842" s="668"/>
    </row>
    <row r="843" spans="1:7">
      <c r="A843" s="710"/>
      <c r="B843" s="711"/>
      <c r="C843" s="712"/>
      <c r="D843" s="713"/>
      <c r="F843" s="713"/>
      <c r="G843" s="668"/>
    </row>
    <row r="844" spans="1:7">
      <c r="A844" s="710"/>
      <c r="B844" s="711"/>
      <c r="C844" s="712"/>
      <c r="D844" s="713"/>
      <c r="F844" s="713"/>
      <c r="G844" s="668"/>
    </row>
    <row r="845" spans="1:7">
      <c r="A845" s="710"/>
      <c r="B845" s="711"/>
      <c r="C845" s="712"/>
      <c r="D845" s="713"/>
      <c r="F845" s="713"/>
      <c r="G845" s="668"/>
    </row>
    <row r="846" spans="1:7">
      <c r="A846" s="710"/>
      <c r="B846" s="711"/>
      <c r="C846" s="712"/>
      <c r="D846" s="713"/>
      <c r="F846" s="713"/>
      <c r="G846" s="668"/>
    </row>
    <row r="847" spans="1:7">
      <c r="A847" s="710"/>
      <c r="B847" s="711"/>
      <c r="C847" s="712"/>
      <c r="D847" s="713"/>
      <c r="F847" s="713"/>
      <c r="G847" s="668"/>
    </row>
    <row r="848" spans="1:7">
      <c r="A848" s="710"/>
      <c r="B848" s="711"/>
      <c r="C848" s="712"/>
      <c r="D848" s="713"/>
      <c r="F848" s="713"/>
      <c r="G848" s="668"/>
    </row>
    <row r="849" spans="1:7">
      <c r="A849" s="710"/>
      <c r="B849" s="711"/>
      <c r="C849" s="712"/>
      <c r="D849" s="713"/>
      <c r="F849" s="713"/>
      <c r="G849" s="668"/>
    </row>
    <row r="850" spans="1:7">
      <c r="A850" s="710"/>
      <c r="B850" s="711"/>
      <c r="C850" s="712"/>
      <c r="D850" s="713"/>
      <c r="F850" s="713"/>
      <c r="G850" s="668"/>
    </row>
    <row r="851" spans="1:7">
      <c r="A851" s="710"/>
      <c r="B851" s="711"/>
      <c r="C851" s="712"/>
      <c r="D851" s="713"/>
      <c r="F851" s="713"/>
      <c r="G851" s="668"/>
    </row>
    <row r="852" spans="1:7">
      <c r="A852" s="710"/>
      <c r="B852" s="711"/>
      <c r="C852" s="712"/>
      <c r="D852" s="713"/>
      <c r="F852" s="713"/>
      <c r="G852" s="668"/>
    </row>
    <row r="853" spans="1:7">
      <c r="A853" s="710"/>
      <c r="B853" s="711"/>
      <c r="C853" s="712"/>
      <c r="D853" s="713"/>
      <c r="F853" s="713"/>
      <c r="G853" s="668"/>
    </row>
    <row r="854" spans="1:7">
      <c r="A854" s="710"/>
      <c r="B854" s="711"/>
      <c r="C854" s="712"/>
      <c r="D854" s="713"/>
      <c r="F854" s="713"/>
      <c r="G854" s="668"/>
    </row>
    <row r="855" spans="1:7">
      <c r="A855" s="710"/>
      <c r="B855" s="711"/>
      <c r="C855" s="712"/>
      <c r="D855" s="713"/>
      <c r="F855" s="713"/>
      <c r="G855" s="668"/>
    </row>
    <row r="856" spans="1:7">
      <c r="A856" s="710"/>
      <c r="B856" s="711"/>
      <c r="C856" s="712"/>
      <c r="D856" s="713"/>
      <c r="F856" s="713"/>
      <c r="G856" s="668"/>
    </row>
    <row r="857" spans="1:7">
      <c r="A857" s="710"/>
      <c r="B857" s="711"/>
      <c r="C857" s="712"/>
      <c r="D857" s="713"/>
      <c r="F857" s="713"/>
      <c r="G857" s="668"/>
    </row>
    <row r="858" spans="1:7">
      <c r="A858" s="710"/>
      <c r="B858" s="711"/>
      <c r="C858" s="712"/>
      <c r="D858" s="713"/>
      <c r="F858" s="713"/>
      <c r="G858" s="668"/>
    </row>
    <row r="859" spans="1:7">
      <c r="A859" s="710"/>
      <c r="B859" s="711"/>
      <c r="C859" s="712"/>
      <c r="D859" s="713"/>
      <c r="F859" s="713"/>
      <c r="G859" s="668"/>
    </row>
    <row r="860" spans="1:7">
      <c r="A860" s="710"/>
      <c r="B860" s="711"/>
      <c r="C860" s="712"/>
      <c r="D860" s="713"/>
      <c r="F860" s="713"/>
      <c r="G860" s="668"/>
    </row>
    <row r="861" spans="1:7">
      <c r="A861" s="710"/>
      <c r="B861" s="711"/>
      <c r="C861" s="712"/>
      <c r="D861" s="713"/>
      <c r="F861" s="713"/>
      <c r="G861" s="668"/>
    </row>
    <row r="862" spans="1:7">
      <c r="A862" s="710"/>
      <c r="B862" s="711"/>
      <c r="C862" s="712"/>
      <c r="D862" s="713"/>
      <c r="F862" s="713"/>
      <c r="G862" s="668"/>
    </row>
    <row r="863" spans="1:7">
      <c r="A863" s="710"/>
      <c r="B863" s="711"/>
      <c r="C863" s="712"/>
      <c r="D863" s="713"/>
      <c r="F863" s="713"/>
      <c r="G863" s="668"/>
    </row>
    <row r="864" spans="1:7">
      <c r="A864" s="710"/>
      <c r="B864" s="711"/>
      <c r="C864" s="712"/>
      <c r="D864" s="713"/>
      <c r="F864" s="713"/>
      <c r="G864" s="668"/>
    </row>
    <row r="865" spans="1:7">
      <c r="A865" s="710"/>
      <c r="B865" s="711"/>
      <c r="C865" s="712"/>
      <c r="D865" s="713"/>
      <c r="F865" s="713"/>
      <c r="G865" s="668"/>
    </row>
    <row r="866" spans="1:7">
      <c r="A866" s="710"/>
      <c r="B866" s="711"/>
      <c r="C866" s="712"/>
      <c r="D866" s="713"/>
      <c r="F866" s="713"/>
      <c r="G866" s="668"/>
    </row>
    <row r="867" spans="1:7">
      <c r="A867" s="710"/>
      <c r="B867" s="711"/>
      <c r="C867" s="712"/>
      <c r="D867" s="713"/>
      <c r="F867" s="713"/>
      <c r="G867" s="668"/>
    </row>
    <row r="868" spans="1:7">
      <c r="A868" s="710"/>
      <c r="B868" s="711"/>
      <c r="C868" s="712"/>
      <c r="D868" s="713"/>
      <c r="F868" s="713"/>
      <c r="G868" s="668"/>
    </row>
    <row r="869" spans="1:7">
      <c r="A869" s="710"/>
      <c r="B869" s="711"/>
      <c r="C869" s="712"/>
      <c r="D869" s="713"/>
      <c r="F869" s="713"/>
      <c r="G869" s="668"/>
    </row>
    <row r="870" spans="1:7">
      <c r="A870" s="710"/>
      <c r="B870" s="711"/>
      <c r="C870" s="712"/>
      <c r="D870" s="713"/>
      <c r="F870" s="713"/>
      <c r="G870" s="668"/>
    </row>
    <row r="871" spans="1:7">
      <c r="A871" s="710"/>
      <c r="B871" s="711"/>
      <c r="C871" s="712"/>
      <c r="D871" s="713"/>
      <c r="F871" s="713"/>
      <c r="G871" s="668"/>
    </row>
    <row r="872" spans="1:7">
      <c r="A872" s="710"/>
      <c r="B872" s="711"/>
      <c r="C872" s="712"/>
      <c r="D872" s="713"/>
      <c r="F872" s="713"/>
      <c r="G872" s="668"/>
    </row>
    <row r="873" spans="1:7">
      <c r="A873" s="710"/>
      <c r="B873" s="711"/>
      <c r="C873" s="712"/>
      <c r="D873" s="713"/>
      <c r="F873" s="713"/>
      <c r="G873" s="668"/>
    </row>
    <row r="874" spans="1:7">
      <c r="A874" s="710"/>
      <c r="B874" s="711"/>
      <c r="C874" s="712"/>
      <c r="D874" s="713"/>
      <c r="F874" s="713"/>
      <c r="G874" s="668"/>
    </row>
    <row r="875" spans="1:7">
      <c r="A875" s="710"/>
      <c r="B875" s="711"/>
      <c r="C875" s="712"/>
      <c r="D875" s="713"/>
      <c r="F875" s="713"/>
      <c r="G875" s="668"/>
    </row>
    <row r="876" spans="1:7">
      <c r="A876" s="710"/>
      <c r="B876" s="711"/>
      <c r="C876" s="712"/>
      <c r="D876" s="713"/>
      <c r="F876" s="713"/>
      <c r="G876" s="668"/>
    </row>
    <row r="877" spans="1:7">
      <c r="A877" s="710"/>
      <c r="B877" s="711"/>
      <c r="C877" s="712"/>
      <c r="D877" s="713"/>
      <c r="F877" s="713"/>
      <c r="G877" s="668"/>
    </row>
    <row r="878" spans="1:7">
      <c r="A878" s="710"/>
      <c r="B878" s="711"/>
      <c r="C878" s="712"/>
      <c r="D878" s="713"/>
      <c r="F878" s="713"/>
      <c r="G878" s="668"/>
    </row>
    <row r="879" spans="1:7">
      <c r="A879" s="710"/>
      <c r="B879" s="711"/>
      <c r="C879" s="712"/>
      <c r="D879" s="713"/>
      <c r="F879" s="713"/>
      <c r="G879" s="668"/>
    </row>
    <row r="880" spans="1:7">
      <c r="A880" s="710"/>
      <c r="B880" s="711"/>
      <c r="C880" s="712"/>
      <c r="D880" s="713"/>
      <c r="F880" s="713"/>
      <c r="G880" s="668"/>
    </row>
    <row r="881" spans="1:7">
      <c r="A881" s="710"/>
      <c r="B881" s="711"/>
      <c r="C881" s="712"/>
      <c r="D881" s="713"/>
      <c r="F881" s="713"/>
      <c r="G881" s="668"/>
    </row>
    <row r="882" spans="1:7">
      <c r="A882" s="710"/>
      <c r="B882" s="711"/>
      <c r="C882" s="712"/>
      <c r="D882" s="713"/>
      <c r="F882" s="713"/>
      <c r="G882" s="668"/>
    </row>
    <row r="883" spans="1:7">
      <c r="A883" s="710"/>
      <c r="B883" s="711"/>
      <c r="C883" s="712"/>
      <c r="D883" s="713"/>
      <c r="F883" s="713"/>
      <c r="G883" s="668"/>
    </row>
    <row r="884" spans="1:7">
      <c r="A884" s="710"/>
      <c r="B884" s="711"/>
      <c r="C884" s="712"/>
      <c r="D884" s="713"/>
      <c r="F884" s="713"/>
      <c r="G884" s="668"/>
    </row>
    <row r="885" spans="1:7">
      <c r="A885" s="710"/>
      <c r="B885" s="711"/>
      <c r="C885" s="712"/>
      <c r="D885" s="713"/>
      <c r="F885" s="713"/>
      <c r="G885" s="668"/>
    </row>
    <row r="886" spans="1:7">
      <c r="A886" s="710"/>
      <c r="B886" s="711"/>
      <c r="C886" s="712"/>
      <c r="D886" s="713"/>
      <c r="F886" s="713"/>
      <c r="G886" s="668"/>
    </row>
    <row r="887" spans="1:7">
      <c r="A887" s="710"/>
      <c r="B887" s="711"/>
      <c r="C887" s="712"/>
      <c r="D887" s="713"/>
      <c r="F887" s="713"/>
      <c r="G887" s="668"/>
    </row>
    <row r="888" spans="1:7">
      <c r="A888" s="710"/>
      <c r="B888" s="711"/>
      <c r="C888" s="712"/>
      <c r="D888" s="713"/>
      <c r="F888" s="713"/>
      <c r="G888" s="668"/>
    </row>
    <row r="889" spans="1:7">
      <c r="A889" s="710"/>
      <c r="B889" s="711"/>
      <c r="C889" s="712"/>
      <c r="D889" s="713"/>
      <c r="F889" s="713"/>
      <c r="G889" s="668"/>
    </row>
    <row r="890" spans="1:7">
      <c r="A890" s="710"/>
      <c r="B890" s="711"/>
      <c r="C890" s="712"/>
      <c r="D890" s="713"/>
      <c r="F890" s="713"/>
      <c r="G890" s="668"/>
    </row>
    <row r="891" spans="1:7">
      <c r="A891" s="710"/>
      <c r="B891" s="711"/>
      <c r="C891" s="712"/>
      <c r="D891" s="713"/>
      <c r="F891" s="713"/>
      <c r="G891" s="668"/>
    </row>
    <row r="892" spans="1:7">
      <c r="A892" s="710"/>
      <c r="B892" s="711"/>
      <c r="C892" s="712"/>
      <c r="D892" s="713"/>
      <c r="F892" s="713"/>
      <c r="G892" s="668"/>
    </row>
    <row r="893" spans="1:7">
      <c r="A893" s="710"/>
      <c r="B893" s="711"/>
      <c r="C893" s="712"/>
      <c r="D893" s="713"/>
      <c r="F893" s="713"/>
      <c r="G893" s="668"/>
    </row>
    <row r="894" spans="1:7">
      <c r="A894" s="710"/>
      <c r="B894" s="711"/>
      <c r="C894" s="712"/>
      <c r="D894" s="713"/>
      <c r="F894" s="713"/>
      <c r="G894" s="668"/>
    </row>
    <row r="895" spans="1:7">
      <c r="A895" s="710"/>
      <c r="B895" s="711"/>
      <c r="C895" s="712"/>
      <c r="D895" s="713"/>
      <c r="F895" s="713"/>
      <c r="G895" s="668"/>
    </row>
    <row r="896" spans="1:7">
      <c r="A896" s="710"/>
      <c r="B896" s="711"/>
      <c r="C896" s="712"/>
      <c r="D896" s="713"/>
      <c r="F896" s="713"/>
      <c r="G896" s="668"/>
    </row>
    <row r="897" spans="1:7">
      <c r="A897" s="710"/>
      <c r="B897" s="711"/>
      <c r="C897" s="712"/>
      <c r="D897" s="713"/>
      <c r="F897" s="713"/>
      <c r="G897" s="668"/>
    </row>
    <row r="898" spans="1:7">
      <c r="A898" s="710"/>
      <c r="B898" s="711"/>
      <c r="C898" s="712"/>
      <c r="D898" s="713"/>
      <c r="F898" s="713"/>
      <c r="G898" s="668"/>
    </row>
    <row r="899" spans="1:7">
      <c r="A899" s="710"/>
      <c r="B899" s="711"/>
      <c r="C899" s="712"/>
      <c r="D899" s="713"/>
      <c r="F899" s="713"/>
      <c r="G899" s="668"/>
    </row>
    <row r="900" spans="1:7">
      <c r="A900" s="710"/>
      <c r="B900" s="711"/>
      <c r="C900" s="712"/>
      <c r="D900" s="713"/>
      <c r="F900" s="713"/>
      <c r="G900" s="668"/>
    </row>
    <row r="901" spans="1:7">
      <c r="A901" s="710"/>
      <c r="B901" s="711"/>
      <c r="C901" s="712"/>
      <c r="D901" s="713"/>
      <c r="F901" s="713"/>
      <c r="G901" s="668"/>
    </row>
    <row r="902" spans="1:7">
      <c r="A902" s="710"/>
      <c r="B902" s="711"/>
      <c r="C902" s="712"/>
      <c r="D902" s="713"/>
      <c r="F902" s="713"/>
      <c r="G902" s="668"/>
    </row>
    <row r="903" spans="1:7">
      <c r="A903" s="710"/>
      <c r="B903" s="711"/>
      <c r="C903" s="712"/>
      <c r="D903" s="713"/>
      <c r="F903" s="713"/>
      <c r="G903" s="668"/>
    </row>
    <row r="904" spans="1:7">
      <c r="A904" s="710"/>
      <c r="B904" s="711"/>
      <c r="C904" s="712"/>
      <c r="D904" s="713"/>
      <c r="F904" s="713"/>
      <c r="G904" s="668"/>
    </row>
    <row r="905" spans="1:7">
      <c r="A905" s="710"/>
      <c r="B905" s="711"/>
      <c r="C905" s="712"/>
      <c r="D905" s="713"/>
      <c r="F905" s="713"/>
      <c r="G905" s="668"/>
    </row>
    <row r="906" spans="1:7">
      <c r="A906" s="710"/>
      <c r="B906" s="711"/>
      <c r="C906" s="712"/>
      <c r="D906" s="713"/>
      <c r="F906" s="713"/>
      <c r="G906" s="668"/>
    </row>
    <row r="907" spans="1:7">
      <c r="A907" s="710"/>
      <c r="B907" s="711"/>
      <c r="C907" s="712"/>
      <c r="D907" s="713"/>
      <c r="F907" s="713"/>
      <c r="G907" s="668"/>
    </row>
    <row r="908" spans="1:7">
      <c r="A908" s="710"/>
      <c r="B908" s="711"/>
      <c r="C908" s="712"/>
      <c r="D908" s="713"/>
      <c r="F908" s="713"/>
      <c r="G908" s="668"/>
    </row>
    <row r="909" spans="1:7">
      <c r="A909" s="710"/>
      <c r="B909" s="711"/>
      <c r="C909" s="712"/>
      <c r="D909" s="713"/>
      <c r="F909" s="713"/>
      <c r="G909" s="668"/>
    </row>
  </sheetData>
  <sheetProtection algorithmName="SHA-512" hashValue="s9J8GeSCVnvZQzkydRE/JxLSjqqml6wZmhFH7Y5Tyuj5hBOMWNYX6FsDxmKmWJGEij7lm/MxjUWbA2K8znV7rg==" saltValue="u+tTgrDMAo13mB+vM+RI5w==" spinCount="100000" sheet="1" objects="1" scenarios="1"/>
  <mergeCells count="1">
    <mergeCell ref="A1:G1"/>
  </mergeCells>
  <pageMargins left="0.70866141732283472" right="0.70866141732283472" top="0.74803149606299213" bottom="0.74803149606299213" header="0.31496062992125984" footer="0.31496062992125984"/>
  <pageSetup paperSize="9" scale="89" orientation="portrait" r:id="rId1"/>
  <rowBreaks count="9" manualBreakCount="9">
    <brk id="111" max="16383" man="1"/>
    <brk id="260" max="16383" man="1"/>
    <brk id="282" max="16383" man="1"/>
    <brk id="390" max="16383" man="1"/>
    <brk id="406" max="16383" man="1"/>
    <brk id="544" max="16383" man="1"/>
    <brk id="573" max="16383" man="1"/>
    <brk id="620" max="16383" man="1"/>
    <brk id="67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23"/>
  <sheetViews>
    <sheetView topLeftCell="A88" zoomScale="115" zoomScaleNormal="115" zoomScaleSheetLayoutView="80" workbookViewId="0">
      <selection activeCell="K103" sqref="K103"/>
    </sheetView>
  </sheetViews>
  <sheetFormatPr defaultColWidth="9.140625" defaultRowHeight="15"/>
  <cols>
    <col min="1" max="1" width="5.7109375" style="160" customWidth="1"/>
    <col min="2" max="2" width="39.28515625" style="161" customWidth="1"/>
    <col min="3" max="3" width="10.5703125" style="162" customWidth="1"/>
    <col min="4" max="4" width="2.5703125" style="163" customWidth="1"/>
    <col min="5" max="5" width="19.5703125" style="164" customWidth="1"/>
    <col min="6" max="6" width="2.7109375" style="163" customWidth="1"/>
    <col min="7" max="7" width="18.28515625" style="459" customWidth="1"/>
    <col min="8" max="16384" width="9.140625" style="158"/>
  </cols>
  <sheetData>
    <row r="1" spans="1:7" ht="19.5" thickBot="1">
      <c r="A1" s="1033" t="s">
        <v>890</v>
      </c>
      <c r="B1" s="1034"/>
      <c r="C1" s="1034"/>
      <c r="D1" s="1034"/>
      <c r="E1" s="1034"/>
      <c r="F1" s="1034"/>
      <c r="G1" s="1035"/>
    </row>
    <row r="2" spans="1:7" ht="18.75">
      <c r="A2" s="159"/>
      <c r="B2" s="156"/>
      <c r="C2" s="157"/>
      <c r="D2" s="157"/>
      <c r="E2" s="158"/>
      <c r="F2" s="157"/>
      <c r="G2" s="501"/>
    </row>
    <row r="3" spans="1:7" ht="18.75">
      <c r="A3" s="155" t="s">
        <v>264</v>
      </c>
      <c r="B3" s="155" t="s">
        <v>612</v>
      </c>
      <c r="C3" s="157"/>
      <c r="D3" s="157"/>
      <c r="E3" s="158"/>
      <c r="F3" s="157"/>
      <c r="G3" s="501"/>
    </row>
    <row r="4" spans="1:7" ht="18.75">
      <c r="A4" s="159"/>
      <c r="B4" s="156"/>
      <c r="C4" s="157"/>
      <c r="D4" s="157"/>
      <c r="E4" s="158"/>
      <c r="F4" s="157"/>
      <c r="G4" s="501"/>
    </row>
    <row r="5" spans="1:7" ht="15.75" thickBot="1"/>
    <row r="6" spans="1:7" ht="38.25" thickBot="1">
      <c r="A6" s="165" t="s">
        <v>140</v>
      </c>
      <c r="B6" s="166" t="s">
        <v>141</v>
      </c>
      <c r="D6" s="167"/>
      <c r="E6" s="168"/>
      <c r="F6" s="167"/>
      <c r="G6" s="454"/>
    </row>
    <row r="7" spans="1:7" ht="15" customHeight="1"/>
    <row r="8" spans="1:7" ht="15" customHeight="1"/>
    <row r="9" spans="1:7" ht="45">
      <c r="A9" s="169" t="s">
        <v>35</v>
      </c>
      <c r="B9" s="170" t="s">
        <v>402</v>
      </c>
    </row>
    <row r="10" spans="1:7" ht="48" customHeight="1">
      <c r="A10" s="169"/>
      <c r="B10" s="170" t="s">
        <v>143</v>
      </c>
    </row>
    <row r="11" spans="1:7" ht="60">
      <c r="A11" s="169"/>
      <c r="B11" s="170" t="s">
        <v>144</v>
      </c>
    </row>
    <row r="12" spans="1:7" ht="30">
      <c r="A12" s="169"/>
      <c r="B12" s="170" t="s">
        <v>403</v>
      </c>
    </row>
    <row r="13" spans="1:7" ht="45">
      <c r="A13" s="169"/>
      <c r="B13" s="170" t="s">
        <v>146</v>
      </c>
    </row>
    <row r="14" spans="1:7" ht="30">
      <c r="A14" s="169"/>
      <c r="B14" s="170" t="s">
        <v>147</v>
      </c>
    </row>
    <row r="15" spans="1:7">
      <c r="A15" s="169"/>
      <c r="B15" s="170"/>
    </row>
    <row r="16" spans="1:7">
      <c r="A16" s="169"/>
      <c r="B16" s="170" t="s">
        <v>404</v>
      </c>
    </row>
    <row r="17" spans="1:7">
      <c r="B17" s="171" t="s">
        <v>83</v>
      </c>
      <c r="C17" s="172">
        <f>SUM(336+12)</f>
        <v>348</v>
      </c>
      <c r="D17" s="173" t="s">
        <v>100</v>
      </c>
      <c r="E17" s="174"/>
      <c r="F17" s="173" t="s">
        <v>134</v>
      </c>
      <c r="G17" s="466">
        <f>C17*E17</f>
        <v>0</v>
      </c>
    </row>
    <row r="18" spans="1:7">
      <c r="B18" s="170" t="s">
        <v>405</v>
      </c>
    </row>
    <row r="19" spans="1:7">
      <c r="B19" s="171" t="s">
        <v>83</v>
      </c>
      <c r="C19" s="172">
        <f>SUM(336+12)</f>
        <v>348</v>
      </c>
      <c r="D19" s="173" t="s">
        <v>100</v>
      </c>
      <c r="E19" s="174"/>
      <c r="F19" s="173" t="s">
        <v>134</v>
      </c>
      <c r="G19" s="466">
        <f>C19*E19</f>
        <v>0</v>
      </c>
    </row>
    <row r="20" spans="1:7">
      <c r="B20" s="175"/>
      <c r="C20" s="176"/>
      <c r="D20" s="177"/>
      <c r="E20" s="178"/>
      <c r="F20" s="177"/>
      <c r="G20" s="471"/>
    </row>
    <row r="22" spans="1:7" ht="30">
      <c r="A22" s="160" t="s">
        <v>22</v>
      </c>
      <c r="B22" s="179" t="s">
        <v>151</v>
      </c>
      <c r="C22" s="176"/>
      <c r="D22" s="177"/>
      <c r="E22" s="178"/>
      <c r="F22" s="177"/>
      <c r="G22" s="471"/>
    </row>
    <row r="23" spans="1:7" ht="60">
      <c r="B23" s="170" t="s">
        <v>152</v>
      </c>
      <c r="C23" s="176"/>
      <c r="D23" s="177"/>
      <c r="E23" s="178"/>
      <c r="F23" s="177"/>
      <c r="G23" s="471"/>
    </row>
    <row r="24" spans="1:7" ht="45">
      <c r="B24" s="170" t="s">
        <v>720</v>
      </c>
      <c r="C24" s="176"/>
      <c r="D24" s="177"/>
      <c r="E24" s="178"/>
      <c r="F24" s="177"/>
      <c r="G24" s="471"/>
    </row>
    <row r="25" spans="1:7" ht="30">
      <c r="B25" s="170" t="s">
        <v>153</v>
      </c>
      <c r="C25" s="176"/>
      <c r="D25" s="177"/>
      <c r="E25" s="178"/>
      <c r="F25" s="177"/>
      <c r="G25" s="471"/>
    </row>
    <row r="26" spans="1:7" ht="45">
      <c r="B26" s="180" t="s">
        <v>154</v>
      </c>
      <c r="C26" s="176"/>
      <c r="D26" s="177"/>
      <c r="E26" s="178"/>
      <c r="F26" s="177"/>
      <c r="G26" s="471"/>
    </row>
    <row r="27" spans="1:7" ht="45">
      <c r="B27" s="170" t="s">
        <v>155</v>
      </c>
      <c r="C27" s="176"/>
      <c r="D27" s="177"/>
      <c r="E27" s="178"/>
      <c r="F27" s="177"/>
      <c r="G27" s="471"/>
    </row>
    <row r="28" spans="1:7" ht="30">
      <c r="B28" s="180" t="s">
        <v>156</v>
      </c>
      <c r="C28" s="176"/>
      <c r="D28" s="177"/>
      <c r="E28" s="178"/>
      <c r="F28" s="177"/>
      <c r="G28" s="471"/>
    </row>
    <row r="29" spans="1:7" ht="45">
      <c r="B29" s="180" t="s">
        <v>157</v>
      </c>
      <c r="C29" s="176"/>
      <c r="D29" s="177"/>
      <c r="E29" s="178"/>
      <c r="F29" s="177"/>
      <c r="G29" s="471"/>
    </row>
    <row r="30" spans="1:7" ht="75">
      <c r="B30" s="180" t="s">
        <v>864</v>
      </c>
      <c r="C30" s="176"/>
      <c r="D30" s="177"/>
      <c r="E30" s="178"/>
      <c r="F30" s="177"/>
      <c r="G30" s="471"/>
    </row>
    <row r="31" spans="1:7" ht="60">
      <c r="B31" s="180" t="s">
        <v>160</v>
      </c>
      <c r="C31" s="176"/>
      <c r="D31" s="177"/>
      <c r="E31" s="178"/>
      <c r="F31" s="177"/>
      <c r="G31" s="471"/>
    </row>
    <row r="32" spans="1:7" ht="30">
      <c r="B32" s="180" t="s">
        <v>161</v>
      </c>
      <c r="C32" s="176"/>
      <c r="D32" s="177"/>
      <c r="E32" s="178"/>
      <c r="F32" s="177"/>
      <c r="G32" s="471"/>
    </row>
    <row r="33" spans="1:7" ht="30">
      <c r="B33" s="180" t="s">
        <v>162</v>
      </c>
      <c r="C33" s="176"/>
      <c r="D33" s="177"/>
      <c r="E33" s="178"/>
      <c r="F33" s="177"/>
      <c r="G33" s="471"/>
    </row>
    <row r="34" spans="1:7" ht="60">
      <c r="B34" s="180" t="s">
        <v>163</v>
      </c>
      <c r="C34" s="176"/>
      <c r="D34" s="177"/>
      <c r="E34" s="178"/>
      <c r="F34" s="177"/>
      <c r="G34" s="471"/>
    </row>
    <row r="35" spans="1:7" ht="30">
      <c r="B35" s="180" t="s">
        <v>164</v>
      </c>
      <c r="C35" s="176"/>
      <c r="D35" s="177"/>
      <c r="E35" s="178"/>
      <c r="F35" s="177"/>
      <c r="G35" s="471"/>
    </row>
    <row r="36" spans="1:7" ht="45">
      <c r="B36" s="180" t="s">
        <v>165</v>
      </c>
      <c r="C36" s="176"/>
      <c r="D36" s="177"/>
      <c r="E36" s="178"/>
      <c r="F36" s="177"/>
      <c r="G36" s="471"/>
    </row>
    <row r="37" spans="1:7" ht="60">
      <c r="B37" s="180" t="s">
        <v>166</v>
      </c>
      <c r="C37" s="176"/>
      <c r="D37" s="177"/>
      <c r="E37" s="178"/>
      <c r="F37" s="177"/>
      <c r="G37" s="471"/>
    </row>
    <row r="38" spans="1:7" ht="30">
      <c r="B38" s="180" t="s">
        <v>167</v>
      </c>
      <c r="C38" s="176"/>
      <c r="D38" s="177"/>
      <c r="E38" s="178"/>
      <c r="F38" s="177"/>
      <c r="G38" s="471"/>
    </row>
    <row r="39" spans="1:7" ht="30">
      <c r="B39" s="170" t="s">
        <v>147</v>
      </c>
      <c r="C39" s="176"/>
      <c r="D39" s="177"/>
      <c r="E39" s="178"/>
      <c r="F39" s="177"/>
      <c r="G39" s="471"/>
    </row>
    <row r="40" spans="1:7">
      <c r="B40" s="170"/>
      <c r="C40" s="176"/>
      <c r="D40" s="177"/>
      <c r="E40" s="178"/>
      <c r="F40" s="177"/>
      <c r="G40" s="471"/>
    </row>
    <row r="41" spans="1:7">
      <c r="B41" s="170" t="s">
        <v>404</v>
      </c>
    </row>
    <row r="42" spans="1:7">
      <c r="B42" s="171" t="s">
        <v>83</v>
      </c>
      <c r="C42" s="172">
        <v>348</v>
      </c>
      <c r="D42" s="173" t="s">
        <v>100</v>
      </c>
      <c r="E42" s="174"/>
      <c r="F42" s="173" t="s">
        <v>134</v>
      </c>
      <c r="G42" s="466">
        <f>C42*E42</f>
        <v>0</v>
      </c>
    </row>
    <row r="43" spans="1:7">
      <c r="B43" s="170" t="s">
        <v>405</v>
      </c>
    </row>
    <row r="44" spans="1:7">
      <c r="B44" s="171" t="s">
        <v>83</v>
      </c>
      <c r="C44" s="172">
        <v>348</v>
      </c>
      <c r="D44" s="173" t="s">
        <v>100</v>
      </c>
      <c r="E44" s="174"/>
      <c r="F44" s="173" t="s">
        <v>134</v>
      </c>
      <c r="G44" s="466">
        <f>C44*E44</f>
        <v>0</v>
      </c>
    </row>
    <row r="45" spans="1:7">
      <c r="B45" s="175"/>
      <c r="C45" s="176"/>
      <c r="D45" s="177"/>
      <c r="E45" s="178"/>
      <c r="F45" s="177"/>
      <c r="G45" s="471"/>
    </row>
    <row r="46" spans="1:7">
      <c r="B46" s="170"/>
      <c r="C46" s="176"/>
      <c r="D46" s="177"/>
      <c r="E46" s="178"/>
      <c r="F46" s="177"/>
      <c r="G46" s="471"/>
    </row>
    <row r="47" spans="1:7" ht="30">
      <c r="A47" s="160" t="s">
        <v>41</v>
      </c>
      <c r="B47" s="180" t="s">
        <v>168</v>
      </c>
      <c r="C47" s="176"/>
      <c r="D47" s="177"/>
      <c r="E47" s="178"/>
      <c r="F47" s="177"/>
      <c r="G47" s="471"/>
    </row>
    <row r="48" spans="1:7" ht="90">
      <c r="B48" s="180" t="s">
        <v>169</v>
      </c>
      <c r="C48" s="176"/>
      <c r="D48" s="177"/>
      <c r="E48" s="178"/>
      <c r="F48" s="177"/>
      <c r="G48" s="471"/>
    </row>
    <row r="49" spans="1:7" ht="30">
      <c r="B49" s="180" t="s">
        <v>170</v>
      </c>
      <c r="C49" s="176"/>
      <c r="D49" s="177"/>
      <c r="E49" s="178"/>
      <c r="F49" s="177"/>
      <c r="G49" s="471"/>
    </row>
    <row r="50" spans="1:7" ht="30">
      <c r="B50" s="180" t="s">
        <v>171</v>
      </c>
      <c r="C50" s="176"/>
      <c r="D50" s="177"/>
      <c r="E50" s="178"/>
      <c r="F50" s="177"/>
      <c r="G50" s="471"/>
    </row>
    <row r="51" spans="1:7" ht="30">
      <c r="B51" s="180" t="s">
        <v>857</v>
      </c>
      <c r="C51" s="176"/>
      <c r="D51" s="177"/>
      <c r="E51" s="178"/>
      <c r="F51" s="177"/>
      <c r="G51" s="471"/>
    </row>
    <row r="52" spans="1:7" ht="30">
      <c r="B52" s="180" t="s">
        <v>173</v>
      </c>
      <c r="C52" s="176"/>
      <c r="D52" s="177"/>
      <c r="E52" s="178"/>
      <c r="F52" s="177"/>
      <c r="G52" s="471"/>
    </row>
    <row r="53" spans="1:7">
      <c r="B53" s="180" t="s">
        <v>175</v>
      </c>
      <c r="C53" s="176"/>
      <c r="D53" s="177"/>
      <c r="E53" s="178"/>
      <c r="F53" s="177"/>
      <c r="G53" s="471"/>
    </row>
    <row r="54" spans="1:7">
      <c r="B54" s="180" t="s">
        <v>176</v>
      </c>
      <c r="C54" s="176"/>
      <c r="D54" s="177"/>
      <c r="E54" s="178"/>
      <c r="F54" s="177"/>
      <c r="G54" s="471"/>
    </row>
    <row r="55" spans="1:7" ht="45">
      <c r="B55" s="180" t="s">
        <v>721</v>
      </c>
      <c r="C55" s="176"/>
      <c r="D55" s="177"/>
      <c r="E55" s="178"/>
      <c r="F55" s="177"/>
      <c r="G55" s="471"/>
    </row>
    <row r="56" spans="1:7">
      <c r="B56" s="180"/>
      <c r="C56" s="176"/>
      <c r="D56" s="177"/>
      <c r="E56" s="178"/>
      <c r="F56" s="177"/>
      <c r="G56" s="471"/>
    </row>
    <row r="57" spans="1:7">
      <c r="B57" s="171" t="s">
        <v>178</v>
      </c>
      <c r="C57" s="181">
        <v>1</v>
      </c>
      <c r="D57" s="173" t="s">
        <v>100</v>
      </c>
      <c r="E57" s="174"/>
      <c r="F57" s="173" t="s">
        <v>134</v>
      </c>
      <c r="G57" s="466">
        <f>C57*E57</f>
        <v>0</v>
      </c>
    </row>
    <row r="58" spans="1:7">
      <c r="B58" s="175"/>
      <c r="C58" s="176"/>
      <c r="D58" s="177"/>
      <c r="E58" s="178"/>
      <c r="F58" s="177"/>
      <c r="G58" s="471"/>
    </row>
    <row r="59" spans="1:7">
      <c r="B59" s="175"/>
      <c r="C59" s="176"/>
      <c r="D59" s="177"/>
      <c r="E59" s="178"/>
      <c r="F59" s="177"/>
      <c r="G59" s="471"/>
    </row>
    <row r="60" spans="1:7" ht="60">
      <c r="A60" s="160" t="s">
        <v>43</v>
      </c>
      <c r="B60" s="182" t="s">
        <v>406</v>
      </c>
      <c r="D60" s="183"/>
      <c r="F60" s="183"/>
    </row>
    <row r="61" spans="1:7" ht="45">
      <c r="B61" s="182" t="s">
        <v>180</v>
      </c>
      <c r="D61" s="183"/>
      <c r="F61" s="183"/>
    </row>
    <row r="62" spans="1:7" ht="30">
      <c r="A62" s="169"/>
      <c r="B62" s="182" t="s">
        <v>181</v>
      </c>
      <c r="D62" s="183"/>
      <c r="F62" s="183"/>
    </row>
    <row r="63" spans="1:7" ht="45">
      <c r="A63" s="169"/>
      <c r="B63" s="182" t="s">
        <v>182</v>
      </c>
      <c r="C63" s="176"/>
      <c r="D63" s="183"/>
      <c r="F63" s="183"/>
    </row>
    <row r="64" spans="1:7" ht="30">
      <c r="A64" s="169"/>
      <c r="B64" s="182" t="s">
        <v>183</v>
      </c>
    </row>
    <row r="65" spans="1:7">
      <c r="A65" s="169"/>
      <c r="B65" s="182"/>
    </row>
    <row r="66" spans="1:7">
      <c r="A66" s="169"/>
      <c r="B66" s="170" t="s">
        <v>404</v>
      </c>
    </row>
    <row r="67" spans="1:7">
      <c r="A67" s="169"/>
      <c r="B67" s="171" t="s">
        <v>83</v>
      </c>
      <c r="C67" s="172">
        <v>348</v>
      </c>
      <c r="D67" s="173" t="s">
        <v>100</v>
      </c>
      <c r="E67" s="174"/>
      <c r="F67" s="173" t="s">
        <v>134</v>
      </c>
      <c r="G67" s="466">
        <f>C67*E67</f>
        <v>0</v>
      </c>
    </row>
    <row r="68" spans="1:7">
      <c r="A68" s="169"/>
      <c r="B68" s="170" t="s">
        <v>405</v>
      </c>
    </row>
    <row r="69" spans="1:7">
      <c r="A69" s="169"/>
      <c r="B69" s="171" t="s">
        <v>83</v>
      </c>
      <c r="C69" s="172">
        <v>348</v>
      </c>
      <c r="D69" s="173" t="s">
        <v>100</v>
      </c>
      <c r="E69" s="174"/>
      <c r="F69" s="173" t="s">
        <v>134</v>
      </c>
      <c r="G69" s="466">
        <f>C69*E69</f>
        <v>0</v>
      </c>
    </row>
    <row r="70" spans="1:7">
      <c r="A70" s="169"/>
      <c r="B70" s="182"/>
    </row>
    <row r="71" spans="1:7">
      <c r="A71" s="169"/>
    </row>
    <row r="72" spans="1:7" ht="45">
      <c r="A72" s="160" t="s">
        <v>103</v>
      </c>
      <c r="B72" s="182" t="s">
        <v>184</v>
      </c>
      <c r="D72" s="183"/>
      <c r="F72" s="183"/>
    </row>
    <row r="73" spans="1:7" ht="60">
      <c r="A73" s="169"/>
      <c r="B73" s="182" t="s">
        <v>185</v>
      </c>
      <c r="D73" s="183"/>
      <c r="F73" s="183"/>
    </row>
    <row r="74" spans="1:7" ht="30">
      <c r="A74" s="169"/>
      <c r="B74" s="182" t="s">
        <v>186</v>
      </c>
    </row>
    <row r="75" spans="1:7">
      <c r="A75" s="169"/>
      <c r="B75" s="182"/>
    </row>
    <row r="76" spans="1:7">
      <c r="A76" s="169"/>
      <c r="B76" s="170" t="s">
        <v>404</v>
      </c>
    </row>
    <row r="77" spans="1:7">
      <c r="A77" s="169"/>
      <c r="B77" s="171" t="s">
        <v>83</v>
      </c>
      <c r="C77" s="172">
        <v>348</v>
      </c>
      <c r="D77" s="173" t="s">
        <v>100</v>
      </c>
      <c r="E77" s="174"/>
      <c r="F77" s="173" t="s">
        <v>134</v>
      </c>
      <c r="G77" s="466">
        <f>C77*E77</f>
        <v>0</v>
      </c>
    </row>
    <row r="78" spans="1:7">
      <c r="A78" s="169"/>
      <c r="B78" s="170" t="s">
        <v>405</v>
      </c>
    </row>
    <row r="79" spans="1:7">
      <c r="A79" s="169"/>
      <c r="B79" s="171" t="s">
        <v>83</v>
      </c>
      <c r="C79" s="172">
        <v>348</v>
      </c>
      <c r="D79" s="173" t="s">
        <v>100</v>
      </c>
      <c r="E79" s="174"/>
      <c r="F79" s="173" t="s">
        <v>134</v>
      </c>
      <c r="G79" s="466">
        <f>C79*E79</f>
        <v>0</v>
      </c>
    </row>
    <row r="80" spans="1:7">
      <c r="A80" s="169"/>
      <c r="B80" s="182"/>
    </row>
    <row r="81" spans="1:7">
      <c r="B81" s="175"/>
      <c r="C81" s="176"/>
      <c r="D81" s="177"/>
      <c r="E81" s="178"/>
      <c r="F81" s="177"/>
      <c r="G81" s="471"/>
    </row>
    <row r="82" spans="1:7" ht="45">
      <c r="A82" s="160" t="s">
        <v>101</v>
      </c>
      <c r="B82" s="182" t="s">
        <v>187</v>
      </c>
      <c r="D82" s="183"/>
      <c r="F82" s="183"/>
    </row>
    <row r="83" spans="1:7" ht="75">
      <c r="A83" s="169"/>
      <c r="B83" s="182" t="s">
        <v>188</v>
      </c>
      <c r="D83" s="183"/>
      <c r="F83" s="183"/>
    </row>
    <row r="84" spans="1:7" ht="45">
      <c r="A84" s="169"/>
      <c r="B84" s="182" t="s">
        <v>189</v>
      </c>
      <c r="D84" s="183"/>
      <c r="F84" s="183"/>
    </row>
    <row r="85" spans="1:7">
      <c r="A85" s="169"/>
      <c r="B85" s="161" t="s">
        <v>190</v>
      </c>
    </row>
    <row r="86" spans="1:7" s="775" customFormat="1" ht="7.5">
      <c r="A86" s="769"/>
      <c r="B86" s="770"/>
      <c r="C86" s="771"/>
      <c r="D86" s="772"/>
      <c r="E86" s="773"/>
      <c r="F86" s="772"/>
      <c r="G86" s="774"/>
    </row>
    <row r="87" spans="1:7">
      <c r="A87" s="160" t="s">
        <v>98</v>
      </c>
      <c r="B87" s="161" t="s">
        <v>191</v>
      </c>
    </row>
    <row r="88" spans="1:7">
      <c r="B88" s="171" t="s">
        <v>192</v>
      </c>
      <c r="C88" s="172">
        <v>7</v>
      </c>
      <c r="D88" s="173" t="s">
        <v>100</v>
      </c>
      <c r="E88" s="174"/>
      <c r="F88" s="173" t="s">
        <v>134</v>
      </c>
      <c r="G88" s="466">
        <f>C88*E88</f>
        <v>0</v>
      </c>
    </row>
    <row r="89" spans="1:7" s="775" customFormat="1" ht="7.5">
      <c r="A89" s="776"/>
      <c r="B89" s="777"/>
      <c r="C89" s="778"/>
      <c r="D89" s="779"/>
      <c r="E89" s="780"/>
      <c r="F89" s="779"/>
      <c r="G89" s="599"/>
    </row>
    <row r="90" spans="1:7">
      <c r="A90" s="160" t="s">
        <v>99</v>
      </c>
      <c r="B90" s="161" t="s">
        <v>193</v>
      </c>
    </row>
    <row r="91" spans="1:7">
      <c r="B91" s="171" t="s">
        <v>192</v>
      </c>
      <c r="C91" s="172">
        <v>4</v>
      </c>
      <c r="D91" s="173" t="s">
        <v>100</v>
      </c>
      <c r="E91" s="174"/>
      <c r="F91" s="173" t="s">
        <v>134</v>
      </c>
      <c r="G91" s="466">
        <f>C91*E91</f>
        <v>0</v>
      </c>
    </row>
    <row r="92" spans="1:7" s="775" customFormat="1" ht="7.5">
      <c r="A92" s="776"/>
      <c r="B92" s="777"/>
      <c r="C92" s="778"/>
      <c r="D92" s="779"/>
      <c r="E92" s="780"/>
      <c r="F92" s="779"/>
      <c r="G92" s="599"/>
    </row>
    <row r="93" spans="1:7">
      <c r="B93" s="175"/>
      <c r="C93" s="176"/>
      <c r="D93" s="177"/>
      <c r="E93" s="178"/>
      <c r="F93" s="177"/>
      <c r="G93" s="471"/>
    </row>
    <row r="94" spans="1:7" ht="60">
      <c r="A94" s="160" t="s">
        <v>194</v>
      </c>
      <c r="B94" s="182" t="s">
        <v>195</v>
      </c>
    </row>
    <row r="95" spans="1:7" ht="60">
      <c r="A95" s="169"/>
      <c r="B95" s="182" t="s">
        <v>965</v>
      </c>
    </row>
    <row r="96" spans="1:7" ht="45">
      <c r="B96" s="182" t="s">
        <v>196</v>
      </c>
    </row>
    <row r="97" spans="1:7">
      <c r="B97" s="161" t="s">
        <v>197</v>
      </c>
    </row>
    <row r="98" spans="1:7" s="775" customFormat="1" ht="7.5">
      <c r="A98" s="776"/>
      <c r="B98" s="770"/>
      <c r="C98" s="771"/>
      <c r="D98" s="772"/>
      <c r="E98" s="773"/>
      <c r="F98" s="772"/>
      <c r="G98" s="774"/>
    </row>
    <row r="99" spans="1:7" ht="15" customHeight="1">
      <c r="B99" s="171" t="s">
        <v>178</v>
      </c>
      <c r="C99" s="172">
        <v>1</v>
      </c>
      <c r="D99" s="173" t="s">
        <v>100</v>
      </c>
      <c r="E99" s="174"/>
      <c r="F99" s="173" t="s">
        <v>134</v>
      </c>
      <c r="G99" s="466">
        <f>C99*E99</f>
        <v>0</v>
      </c>
    </row>
    <row r="100" spans="1:7" s="775" customFormat="1" ht="7.5">
      <c r="A100" s="776"/>
      <c r="B100" s="777"/>
      <c r="C100" s="781"/>
      <c r="D100" s="779"/>
      <c r="E100" s="780"/>
      <c r="F100" s="779"/>
      <c r="G100" s="599"/>
    </row>
    <row r="101" spans="1:7">
      <c r="B101" s="175"/>
      <c r="C101" s="184"/>
      <c r="D101" s="177"/>
      <c r="E101" s="178"/>
      <c r="F101" s="177"/>
      <c r="G101" s="471"/>
    </row>
    <row r="102" spans="1:7" ht="60">
      <c r="A102" s="160" t="s">
        <v>198</v>
      </c>
      <c r="B102" s="182" t="s">
        <v>407</v>
      </c>
    </row>
    <row r="103" spans="1:7" ht="30">
      <c r="A103" s="169"/>
      <c r="B103" s="182" t="s">
        <v>200</v>
      </c>
    </row>
    <row r="104" spans="1:7" ht="60">
      <c r="A104" s="169"/>
      <c r="B104" s="182" t="s">
        <v>201</v>
      </c>
    </row>
    <row r="105" spans="1:7" ht="30">
      <c r="B105" s="182" t="s">
        <v>202</v>
      </c>
    </row>
    <row r="107" spans="1:7">
      <c r="A107" s="160" t="s">
        <v>203</v>
      </c>
      <c r="B107" s="768" t="s">
        <v>204</v>
      </c>
    </row>
    <row r="108" spans="1:7">
      <c r="B108" s="171" t="s">
        <v>192</v>
      </c>
      <c r="C108" s="172">
        <v>4</v>
      </c>
      <c r="D108" s="173" t="s">
        <v>100</v>
      </c>
      <c r="E108" s="174"/>
      <c r="F108" s="173" t="s">
        <v>134</v>
      </c>
      <c r="G108" s="466">
        <f>C108*E108</f>
        <v>0</v>
      </c>
    </row>
    <row r="109" spans="1:7">
      <c r="B109" s="175"/>
      <c r="C109" s="184"/>
      <c r="D109" s="177"/>
      <c r="E109" s="178"/>
      <c r="F109" s="177"/>
      <c r="G109" s="471"/>
    </row>
    <row r="110" spans="1:7">
      <c r="A110" s="160" t="s">
        <v>205</v>
      </c>
      <c r="B110" s="768" t="s">
        <v>206</v>
      </c>
    </row>
    <row r="111" spans="1:7">
      <c r="B111" s="171" t="s">
        <v>83</v>
      </c>
      <c r="C111" s="172">
        <v>10</v>
      </c>
      <c r="D111" s="173" t="s">
        <v>100</v>
      </c>
      <c r="E111" s="174"/>
      <c r="F111" s="173" t="s">
        <v>134</v>
      </c>
      <c r="G111" s="466">
        <f>C111*E111</f>
        <v>0</v>
      </c>
    </row>
    <row r="112" spans="1:7">
      <c r="B112" s="185"/>
      <c r="C112" s="186"/>
      <c r="D112" s="187"/>
      <c r="E112" s="188"/>
      <c r="F112" s="187"/>
      <c r="G112" s="603"/>
    </row>
    <row r="114" spans="1:7" ht="36">
      <c r="B114" s="192" t="s">
        <v>141</v>
      </c>
      <c r="C114" s="193" t="s">
        <v>207</v>
      </c>
      <c r="D114" s="194" t="s">
        <v>207</v>
      </c>
      <c r="E114" s="195" t="s">
        <v>208</v>
      </c>
      <c r="F114" s="173" t="s">
        <v>134</v>
      </c>
      <c r="G114" s="466">
        <f>SUM(G8:G112)</f>
        <v>0</v>
      </c>
    </row>
    <row r="116" spans="1:7" ht="15.75" thickBot="1"/>
    <row r="117" spans="1:7" ht="19.5" thickBot="1">
      <c r="A117" s="165" t="s">
        <v>209</v>
      </c>
      <c r="B117" s="166" t="s">
        <v>210</v>
      </c>
    </row>
    <row r="118" spans="1:7" ht="18.75">
      <c r="A118" s="196"/>
      <c r="B118" s="197"/>
    </row>
    <row r="119" spans="1:7" ht="45">
      <c r="A119" s="160" t="s">
        <v>35</v>
      </c>
      <c r="B119" s="182" t="s">
        <v>408</v>
      </c>
    </row>
    <row r="120" spans="1:7" ht="45">
      <c r="A120" s="169"/>
      <c r="B120" s="182" t="s">
        <v>225</v>
      </c>
    </row>
    <row r="121" spans="1:7" ht="90">
      <c r="B121" s="182" t="s">
        <v>226</v>
      </c>
    </row>
    <row r="122" spans="1:7" ht="120">
      <c r="B122" s="182" t="s">
        <v>227</v>
      </c>
    </row>
    <row r="123" spans="1:7" ht="90">
      <c r="B123" s="182" t="s">
        <v>709</v>
      </c>
    </row>
    <row r="124" spans="1:7" ht="90">
      <c r="B124" s="182" t="s">
        <v>228</v>
      </c>
    </row>
    <row r="125" spans="1:7" ht="90">
      <c r="B125" s="182" t="s">
        <v>229</v>
      </c>
    </row>
    <row r="126" spans="1:7" ht="45">
      <c r="B126" s="182" t="s">
        <v>230</v>
      </c>
    </row>
    <row r="127" spans="1:7" ht="32.25">
      <c r="B127" s="182" t="s">
        <v>231</v>
      </c>
    </row>
    <row r="128" spans="1:7">
      <c r="B128" s="182"/>
    </row>
    <row r="129" spans="1:7">
      <c r="B129" s="170" t="s">
        <v>404</v>
      </c>
    </row>
    <row r="130" spans="1:7" ht="17.25">
      <c r="B130" s="171" t="s">
        <v>232</v>
      </c>
      <c r="C130" s="172">
        <f>302.4*1.1</f>
        <v>332.64</v>
      </c>
      <c r="D130" s="173" t="s">
        <v>100</v>
      </c>
      <c r="E130" s="174"/>
      <c r="F130" s="173" t="s">
        <v>134</v>
      </c>
      <c r="G130" s="466">
        <f>C130*E130</f>
        <v>0</v>
      </c>
    </row>
    <row r="131" spans="1:7">
      <c r="B131" s="170" t="s">
        <v>405</v>
      </c>
    </row>
    <row r="132" spans="1:7" ht="17.25">
      <c r="B132" s="171" t="s">
        <v>232</v>
      </c>
      <c r="C132" s="172">
        <f>559.44*1.1</f>
        <v>615.38400000000013</v>
      </c>
      <c r="D132" s="173" t="s">
        <v>100</v>
      </c>
      <c r="E132" s="174"/>
      <c r="F132" s="173" t="s">
        <v>134</v>
      </c>
      <c r="G132" s="466">
        <f>C132*E132</f>
        <v>0</v>
      </c>
    </row>
    <row r="133" spans="1:7">
      <c r="B133" s="175"/>
      <c r="C133" s="176"/>
      <c r="D133" s="177"/>
      <c r="E133" s="178"/>
      <c r="F133" s="177"/>
      <c r="G133" s="471"/>
    </row>
    <row r="134" spans="1:7">
      <c r="B134" s="182"/>
    </row>
    <row r="135" spans="1:7" ht="60">
      <c r="A135" s="160" t="s">
        <v>22</v>
      </c>
      <c r="B135" s="182" t="s">
        <v>409</v>
      </c>
    </row>
    <row r="136" spans="1:7" ht="90">
      <c r="B136" s="182" t="s">
        <v>226</v>
      </c>
    </row>
    <row r="137" spans="1:7" ht="120">
      <c r="B137" s="182" t="s">
        <v>234</v>
      </c>
    </row>
    <row r="138" spans="1:7">
      <c r="B138" s="182"/>
    </row>
    <row r="139" spans="1:7">
      <c r="B139" s="182" t="s">
        <v>410</v>
      </c>
      <c r="C139" s="880"/>
      <c r="D139" s="880"/>
      <c r="E139" s="989"/>
      <c r="F139" s="880"/>
      <c r="G139" s="881"/>
    </row>
    <row r="140" spans="1:7" ht="17.25">
      <c r="B140" s="171" t="s">
        <v>232</v>
      </c>
      <c r="C140" s="172">
        <f>(48.34+100.53)*1.1</f>
        <v>163.75700000000001</v>
      </c>
      <c r="D140" s="173" t="s">
        <v>100</v>
      </c>
      <c r="E140" s="174"/>
      <c r="F140" s="173" t="s">
        <v>134</v>
      </c>
      <c r="G140" s="466">
        <f>C140*E140</f>
        <v>0</v>
      </c>
    </row>
    <row r="141" spans="1:7">
      <c r="B141" s="170" t="s">
        <v>150</v>
      </c>
      <c r="C141" s="880"/>
      <c r="D141" s="880"/>
      <c r="E141" s="989"/>
      <c r="F141" s="880"/>
      <c r="G141" s="881"/>
    </row>
    <row r="142" spans="1:7" ht="17.25">
      <c r="B142" s="171" t="s">
        <v>232</v>
      </c>
      <c r="C142" s="172">
        <f>36*((1.5*0.6)+(1.85*0.8))*1.1</f>
        <v>94.248000000000005</v>
      </c>
      <c r="D142" s="173" t="s">
        <v>100</v>
      </c>
      <c r="E142" s="174"/>
      <c r="F142" s="173" t="s">
        <v>134</v>
      </c>
      <c r="G142" s="466">
        <f>C142*E142</f>
        <v>0</v>
      </c>
    </row>
    <row r="143" spans="1:7">
      <c r="B143" s="175"/>
      <c r="C143" s="176"/>
      <c r="D143" s="177"/>
      <c r="E143" s="178"/>
      <c r="F143" s="177"/>
      <c r="G143" s="471"/>
    </row>
    <row r="144" spans="1:7">
      <c r="B144" s="175"/>
      <c r="C144" s="176"/>
      <c r="D144" s="177"/>
      <c r="E144" s="178"/>
      <c r="F144" s="177"/>
      <c r="G144" s="471"/>
    </row>
    <row r="145" spans="1:7">
      <c r="A145" s="160" t="s">
        <v>41</v>
      </c>
      <c r="B145" s="182" t="s">
        <v>239</v>
      </c>
    </row>
    <row r="146" spans="1:7" ht="30">
      <c r="B146" s="182" t="s">
        <v>240</v>
      </c>
    </row>
    <row r="147" spans="1:7" ht="30">
      <c r="B147" s="182" t="s">
        <v>241</v>
      </c>
    </row>
    <row r="148" spans="1:7" ht="60">
      <c r="B148" s="182" t="s">
        <v>242</v>
      </c>
    </row>
    <row r="149" spans="1:7" ht="30">
      <c r="B149" s="182" t="s">
        <v>243</v>
      </c>
    </row>
    <row r="150" spans="1:7">
      <c r="B150" s="182" t="s">
        <v>244</v>
      </c>
    </row>
    <row r="151" spans="1:7" ht="17.25">
      <c r="B151" s="182" t="s">
        <v>245</v>
      </c>
    </row>
    <row r="152" spans="1:7">
      <c r="B152" s="182"/>
    </row>
    <row r="153" spans="1:7">
      <c r="B153" s="170" t="s">
        <v>404</v>
      </c>
    </row>
    <row r="154" spans="1:7" ht="17.25">
      <c r="B154" s="171" t="s">
        <v>217</v>
      </c>
      <c r="C154" s="172">
        <f>336*0.6</f>
        <v>201.6</v>
      </c>
      <c r="D154" s="173" t="s">
        <v>100</v>
      </c>
      <c r="E154" s="174"/>
      <c r="F154" s="173" t="s">
        <v>134</v>
      </c>
      <c r="G154" s="466">
        <f>C154*E154</f>
        <v>0</v>
      </c>
    </row>
    <row r="155" spans="1:7">
      <c r="B155" s="170" t="s">
        <v>405</v>
      </c>
    </row>
    <row r="156" spans="1:7" ht="17.25">
      <c r="B156" s="171" t="s">
        <v>217</v>
      </c>
      <c r="C156" s="172">
        <f>336*0.9</f>
        <v>302.40000000000003</v>
      </c>
      <c r="D156" s="173" t="s">
        <v>100</v>
      </c>
      <c r="E156" s="174"/>
      <c r="F156" s="173" t="s">
        <v>134</v>
      </c>
      <c r="G156" s="466">
        <f>C156*E156</f>
        <v>0</v>
      </c>
    </row>
    <row r="157" spans="1:7">
      <c r="B157" s="170" t="s">
        <v>150</v>
      </c>
    </row>
    <row r="158" spans="1:7" ht="17.25">
      <c r="B158" s="171" t="s">
        <v>217</v>
      </c>
      <c r="C158" s="172">
        <f>36*(0.6+0.8)</f>
        <v>50.4</v>
      </c>
      <c r="D158" s="173" t="s">
        <v>100</v>
      </c>
      <c r="E158" s="174"/>
      <c r="F158" s="173" t="s">
        <v>134</v>
      </c>
      <c r="G158" s="466">
        <f>C158*E158</f>
        <v>0</v>
      </c>
    </row>
    <row r="159" spans="1:7">
      <c r="B159" s="182"/>
    </row>
    <row r="160" spans="1:7">
      <c r="B160" s="175"/>
      <c r="C160" s="176"/>
      <c r="D160" s="177"/>
      <c r="E160" s="178"/>
      <c r="F160" s="177"/>
      <c r="G160" s="471"/>
    </row>
    <row r="161" spans="1:7" ht="60">
      <c r="A161" s="160" t="s">
        <v>43</v>
      </c>
      <c r="B161" s="182" t="s">
        <v>246</v>
      </c>
    </row>
    <row r="162" spans="1:7" ht="30">
      <c r="A162" s="198" t="s">
        <v>207</v>
      </c>
      <c r="B162" s="182" t="s">
        <v>247</v>
      </c>
    </row>
    <row r="163" spans="1:7" ht="75">
      <c r="A163" s="198"/>
      <c r="B163" s="182" t="s">
        <v>411</v>
      </c>
    </row>
    <row r="164" spans="1:7" ht="45">
      <c r="A164" s="198"/>
      <c r="B164" s="182" t="s">
        <v>249</v>
      </c>
    </row>
    <row r="165" spans="1:7" ht="90">
      <c r="A165" s="198"/>
      <c r="B165" s="182" t="s">
        <v>412</v>
      </c>
    </row>
    <row r="166" spans="1:7" ht="47.25">
      <c r="B166" s="182" t="s">
        <v>251</v>
      </c>
    </row>
    <row r="167" spans="1:7">
      <c r="B167" s="182"/>
    </row>
    <row r="168" spans="1:7">
      <c r="B168" s="182" t="s">
        <v>413</v>
      </c>
    </row>
    <row r="169" spans="1:7">
      <c r="B169" s="182"/>
    </row>
    <row r="170" spans="1:7">
      <c r="B170" s="170" t="s">
        <v>404</v>
      </c>
    </row>
    <row r="171" spans="1:7" ht="17.25">
      <c r="B171" s="171" t="s">
        <v>232</v>
      </c>
      <c r="C171" s="172">
        <f>336*0.6*0.15</f>
        <v>30.24</v>
      </c>
      <c r="D171" s="173" t="s">
        <v>100</v>
      </c>
      <c r="E171" s="174"/>
      <c r="F171" s="173" t="s">
        <v>134</v>
      </c>
      <c r="G171" s="466">
        <f>C171*E171</f>
        <v>0</v>
      </c>
    </row>
    <row r="172" spans="1:7">
      <c r="B172" s="170" t="s">
        <v>405</v>
      </c>
    </row>
    <row r="173" spans="1:7" ht="17.25">
      <c r="B173" s="171" t="s">
        <v>232</v>
      </c>
      <c r="C173" s="172">
        <f>336*0.9*0.15</f>
        <v>45.360000000000007</v>
      </c>
      <c r="D173" s="173" t="s">
        <v>100</v>
      </c>
      <c r="E173" s="174"/>
      <c r="F173" s="173" t="s">
        <v>134</v>
      </c>
      <c r="G173" s="466">
        <f>C173*E173</f>
        <v>0</v>
      </c>
    </row>
    <row r="174" spans="1:7">
      <c r="A174" s="169"/>
      <c r="B174" s="170" t="s">
        <v>150</v>
      </c>
    </row>
    <row r="175" spans="1:7" ht="17.25">
      <c r="B175" s="171" t="s">
        <v>232</v>
      </c>
      <c r="C175" s="172">
        <f>36*1.4*0.15</f>
        <v>7.56</v>
      </c>
      <c r="D175" s="173" t="s">
        <v>100</v>
      </c>
      <c r="E175" s="174"/>
      <c r="F175" s="173" t="s">
        <v>134</v>
      </c>
      <c r="G175" s="466">
        <f>C175*E175</f>
        <v>0</v>
      </c>
    </row>
    <row r="176" spans="1:7">
      <c r="B176" s="182"/>
    </row>
    <row r="177" spans="1:7">
      <c r="B177" s="182" t="s">
        <v>414</v>
      </c>
    </row>
    <row r="178" spans="1:7">
      <c r="B178" s="182"/>
    </row>
    <row r="179" spans="1:7">
      <c r="B179" s="170" t="s">
        <v>404</v>
      </c>
    </row>
    <row r="180" spans="1:7" ht="17.25">
      <c r="B180" s="171" t="s">
        <v>232</v>
      </c>
      <c r="C180" s="172">
        <f>336*0.6*0.5</f>
        <v>100.8</v>
      </c>
      <c r="D180" s="173" t="s">
        <v>100</v>
      </c>
      <c r="E180" s="174"/>
      <c r="F180" s="173" t="s">
        <v>134</v>
      </c>
      <c r="G180" s="466">
        <f>C180*E180</f>
        <v>0</v>
      </c>
    </row>
    <row r="181" spans="1:7">
      <c r="B181" s="170" t="s">
        <v>405</v>
      </c>
    </row>
    <row r="182" spans="1:7" ht="17.25">
      <c r="B182" s="171" t="s">
        <v>232</v>
      </c>
      <c r="C182" s="172">
        <f>336*0.9*0.6</f>
        <v>181.44000000000003</v>
      </c>
      <c r="D182" s="173" t="s">
        <v>100</v>
      </c>
      <c r="E182" s="174"/>
      <c r="F182" s="173" t="s">
        <v>134</v>
      </c>
      <c r="G182" s="466">
        <f>C182*E182</f>
        <v>0</v>
      </c>
    </row>
    <row r="183" spans="1:7">
      <c r="A183" s="169"/>
      <c r="B183" s="170" t="s">
        <v>150</v>
      </c>
    </row>
    <row r="184" spans="1:7" ht="17.25">
      <c r="B184" s="171" t="s">
        <v>232</v>
      </c>
      <c r="C184" s="172">
        <f>36*1.4*0.45</f>
        <v>22.68</v>
      </c>
      <c r="D184" s="173" t="s">
        <v>100</v>
      </c>
      <c r="E184" s="174"/>
      <c r="F184" s="173" t="s">
        <v>134</v>
      </c>
      <c r="G184" s="466">
        <f>C184*E184</f>
        <v>0</v>
      </c>
    </row>
    <row r="185" spans="1:7">
      <c r="B185" s="175"/>
      <c r="C185" s="176"/>
      <c r="D185" s="177"/>
      <c r="E185" s="178"/>
      <c r="F185" s="177"/>
      <c r="G185" s="471"/>
    </row>
    <row r="187" spans="1:7" ht="45">
      <c r="A187" s="160" t="s">
        <v>103</v>
      </c>
      <c r="B187" s="182" t="s">
        <v>254</v>
      </c>
    </row>
    <row r="188" spans="1:7" ht="30">
      <c r="A188" s="169"/>
      <c r="B188" s="182" t="s">
        <v>255</v>
      </c>
    </row>
    <row r="189" spans="1:7" ht="60">
      <c r="B189" s="182" t="s">
        <v>944</v>
      </c>
    </row>
    <row r="190" spans="1:7" ht="30">
      <c r="B190" s="182" t="s">
        <v>256</v>
      </c>
    </row>
    <row r="191" spans="1:7" ht="90">
      <c r="B191" s="182" t="s">
        <v>257</v>
      </c>
    </row>
    <row r="192" spans="1:7" ht="62.25">
      <c r="B192" s="182" t="s">
        <v>258</v>
      </c>
    </row>
    <row r="193" spans="1:7" ht="107.25">
      <c r="B193" s="182" t="s">
        <v>259</v>
      </c>
    </row>
    <row r="194" spans="1:7">
      <c r="B194" s="182"/>
    </row>
    <row r="195" spans="1:7">
      <c r="B195" s="170" t="s">
        <v>404</v>
      </c>
    </row>
    <row r="196" spans="1:7" ht="17.25">
      <c r="B196" s="171" t="s">
        <v>232</v>
      </c>
      <c r="C196" s="172">
        <f>336*0.6*0.85</f>
        <v>171.35999999999999</v>
      </c>
      <c r="D196" s="173" t="s">
        <v>100</v>
      </c>
      <c r="E196" s="174"/>
      <c r="F196" s="173" t="s">
        <v>134</v>
      </c>
      <c r="G196" s="466">
        <f>C196*E196</f>
        <v>0</v>
      </c>
    </row>
    <row r="197" spans="1:7">
      <c r="B197" s="170" t="s">
        <v>405</v>
      </c>
    </row>
    <row r="198" spans="1:7" ht="17.25">
      <c r="B198" s="171" t="s">
        <v>232</v>
      </c>
      <c r="C198" s="172">
        <f>336*0.9*1.2</f>
        <v>362.88000000000005</v>
      </c>
      <c r="D198" s="173" t="s">
        <v>100</v>
      </c>
      <c r="E198" s="174"/>
      <c r="F198" s="173" t="s">
        <v>134</v>
      </c>
      <c r="G198" s="466">
        <f>C198*E198</f>
        <v>0</v>
      </c>
    </row>
    <row r="199" spans="1:7">
      <c r="A199" s="169"/>
      <c r="B199" s="170" t="s">
        <v>150</v>
      </c>
    </row>
    <row r="200" spans="1:7" ht="17.25">
      <c r="B200" s="171" t="s">
        <v>232</v>
      </c>
      <c r="C200" s="172">
        <f>36*1.4*1.1</f>
        <v>55.440000000000005</v>
      </c>
      <c r="D200" s="173" t="s">
        <v>100</v>
      </c>
      <c r="E200" s="174"/>
      <c r="F200" s="173" t="s">
        <v>134</v>
      </c>
      <c r="G200" s="466">
        <f>C200*E200</f>
        <v>0</v>
      </c>
    </row>
    <row r="201" spans="1:7">
      <c r="B201" s="170" t="s">
        <v>410</v>
      </c>
    </row>
    <row r="202" spans="1:7" ht="17.25">
      <c r="B202" s="171" t="s">
        <v>232</v>
      </c>
      <c r="C202" s="172">
        <v>75</v>
      </c>
      <c r="D202" s="173" t="s">
        <v>100</v>
      </c>
      <c r="E202" s="174"/>
      <c r="F202" s="173" t="s">
        <v>134</v>
      </c>
      <c r="G202" s="466">
        <f>C202*E202</f>
        <v>0</v>
      </c>
    </row>
    <row r="203" spans="1:7">
      <c r="B203" s="182"/>
    </row>
    <row r="204" spans="1:7">
      <c r="B204" s="199"/>
      <c r="C204" s="176"/>
      <c r="D204" s="177"/>
      <c r="E204" s="178"/>
      <c r="F204" s="177"/>
      <c r="G204" s="471"/>
    </row>
    <row r="205" spans="1:7" ht="90">
      <c r="A205" s="160" t="s">
        <v>101</v>
      </c>
      <c r="B205" s="200" t="s">
        <v>710</v>
      </c>
      <c r="C205" s="175"/>
      <c r="D205" s="201" t="s">
        <v>207</v>
      </c>
      <c r="E205" s="202"/>
      <c r="F205" s="201" t="s">
        <v>207</v>
      </c>
      <c r="G205" s="492"/>
    </row>
    <row r="206" spans="1:7" ht="60">
      <c r="B206" s="200" t="s">
        <v>260</v>
      </c>
    </row>
    <row r="207" spans="1:7" ht="75">
      <c r="B207" s="200" t="s">
        <v>261</v>
      </c>
    </row>
    <row r="208" spans="1:7" ht="30">
      <c r="B208" s="200" t="s">
        <v>262</v>
      </c>
    </row>
    <row r="209" spans="1:7" ht="17.25">
      <c r="B209" s="200" t="s">
        <v>263</v>
      </c>
    </row>
    <row r="210" spans="1:7">
      <c r="B210" s="200"/>
    </row>
    <row r="211" spans="1:7">
      <c r="B211" s="170" t="s">
        <v>404</v>
      </c>
    </row>
    <row r="212" spans="1:7" ht="17.25">
      <c r="B212" s="171" t="s">
        <v>232</v>
      </c>
      <c r="C212" s="172">
        <f>C130*1.25</f>
        <v>415.79999999999995</v>
      </c>
      <c r="D212" s="173" t="s">
        <v>100</v>
      </c>
      <c r="E212" s="174"/>
      <c r="F212" s="173" t="s">
        <v>134</v>
      </c>
      <c r="G212" s="466">
        <f>C212*E212</f>
        <v>0</v>
      </c>
    </row>
    <row r="213" spans="1:7">
      <c r="B213" s="170" t="s">
        <v>405</v>
      </c>
    </row>
    <row r="214" spans="1:7" ht="17.25">
      <c r="B214" s="171" t="s">
        <v>232</v>
      </c>
      <c r="C214" s="172">
        <f>C132*1.25</f>
        <v>769.23000000000013</v>
      </c>
      <c r="D214" s="173" t="s">
        <v>100</v>
      </c>
      <c r="E214" s="174"/>
      <c r="F214" s="173" t="s">
        <v>134</v>
      </c>
      <c r="G214" s="466">
        <f>C214*E214</f>
        <v>0</v>
      </c>
    </row>
    <row r="215" spans="1:7">
      <c r="A215" s="169"/>
      <c r="B215" s="170" t="s">
        <v>150</v>
      </c>
    </row>
    <row r="216" spans="1:7" ht="17.25">
      <c r="B216" s="171" t="s">
        <v>232</v>
      </c>
      <c r="C216" s="172">
        <f>C142*1.25</f>
        <v>117.81</v>
      </c>
      <c r="D216" s="173" t="s">
        <v>100</v>
      </c>
      <c r="E216" s="174"/>
      <c r="F216" s="173" t="s">
        <v>134</v>
      </c>
      <c r="G216" s="466">
        <f>C216*E216</f>
        <v>0</v>
      </c>
    </row>
    <row r="217" spans="1:7">
      <c r="B217" s="170" t="s">
        <v>410</v>
      </c>
    </row>
    <row r="218" spans="1:7" ht="17.25">
      <c r="B218" s="171" t="s">
        <v>232</v>
      </c>
      <c r="C218" s="172">
        <f>C140*1.25</f>
        <v>204.69625000000002</v>
      </c>
      <c r="D218" s="173" t="s">
        <v>100</v>
      </c>
      <c r="E218" s="174"/>
      <c r="F218" s="173" t="s">
        <v>134</v>
      </c>
      <c r="G218" s="466">
        <f>C218*E218</f>
        <v>0</v>
      </c>
    </row>
    <row r="219" spans="1:7" ht="17.25" customHeight="1" thickBot="1">
      <c r="B219" s="203"/>
      <c r="C219" s="189"/>
      <c r="D219" s="204"/>
      <c r="E219" s="205"/>
      <c r="F219" s="204"/>
      <c r="G219" s="496"/>
    </row>
    <row r="221" spans="1:7" ht="18.75" customHeight="1">
      <c r="B221" s="206" t="s">
        <v>210</v>
      </c>
      <c r="C221" s="193" t="s">
        <v>207</v>
      </c>
      <c r="D221" s="194" t="s">
        <v>207</v>
      </c>
      <c r="E221" s="195" t="s">
        <v>208</v>
      </c>
      <c r="F221" s="173" t="s">
        <v>134</v>
      </c>
      <c r="G221" s="466">
        <f>SUM(G119:G218)</f>
        <v>0</v>
      </c>
    </row>
    <row r="222" spans="1:7">
      <c r="A222" s="160" t="s">
        <v>207</v>
      </c>
    </row>
    <row r="223" spans="1:7" ht="15.75" thickBot="1"/>
    <row r="224" spans="1:7" ht="19.5" thickBot="1">
      <c r="A224" s="165" t="s">
        <v>281</v>
      </c>
      <c r="B224" s="166" t="s">
        <v>415</v>
      </c>
    </row>
    <row r="225" spans="1:7" ht="15" customHeight="1">
      <c r="B225" s="207"/>
      <c r="D225" s="157"/>
      <c r="E225" s="158"/>
      <c r="F225" s="157"/>
      <c r="G225" s="501"/>
    </row>
    <row r="226" spans="1:7">
      <c r="B226" s="175"/>
      <c r="C226" s="176"/>
      <c r="D226" s="177"/>
      <c r="E226" s="178"/>
      <c r="F226" s="177"/>
      <c r="G226" s="471"/>
    </row>
    <row r="227" spans="1:7" ht="30">
      <c r="A227" s="160" t="s">
        <v>35</v>
      </c>
      <c r="B227" s="182" t="s">
        <v>416</v>
      </c>
      <c r="D227" s="157"/>
      <c r="E227" s="158"/>
      <c r="F227" s="157"/>
      <c r="G227" s="501"/>
    </row>
    <row r="228" spans="1:7" ht="30">
      <c r="B228" s="182" t="s">
        <v>417</v>
      </c>
      <c r="D228" s="157"/>
      <c r="E228" s="158"/>
      <c r="F228" s="157"/>
      <c r="G228" s="501"/>
    </row>
    <row r="229" spans="1:7" ht="75">
      <c r="B229" s="182" t="s">
        <v>418</v>
      </c>
      <c r="D229" s="157"/>
      <c r="E229" s="158"/>
      <c r="F229" s="157"/>
      <c r="G229" s="501"/>
    </row>
    <row r="230" spans="1:7">
      <c r="B230" s="182" t="s">
        <v>419</v>
      </c>
      <c r="D230" s="157"/>
      <c r="E230" s="158"/>
      <c r="F230" s="157"/>
      <c r="G230" s="501"/>
    </row>
    <row r="231" spans="1:7" s="208" customFormat="1" ht="45">
      <c r="A231" s="160"/>
      <c r="B231" s="182" t="s">
        <v>420</v>
      </c>
      <c r="C231" s="162"/>
      <c r="D231" s="157"/>
      <c r="E231" s="158"/>
      <c r="F231" s="157"/>
      <c r="G231" s="501"/>
    </row>
    <row r="232" spans="1:7" ht="60">
      <c r="B232" s="182" t="s">
        <v>421</v>
      </c>
      <c r="D232" s="157"/>
      <c r="E232" s="158"/>
      <c r="F232" s="157"/>
      <c r="G232" s="501"/>
    </row>
    <row r="233" spans="1:7" ht="30">
      <c r="B233" s="182" t="s">
        <v>422</v>
      </c>
      <c r="D233" s="157"/>
      <c r="E233" s="158"/>
      <c r="F233" s="157"/>
      <c r="G233" s="501"/>
    </row>
    <row r="234" spans="1:7" ht="30">
      <c r="B234" s="182" t="s">
        <v>955</v>
      </c>
      <c r="D234" s="157"/>
      <c r="E234" s="158"/>
      <c r="F234" s="157"/>
      <c r="G234" s="501"/>
    </row>
    <row r="235" spans="1:7" ht="45">
      <c r="B235" s="182" t="s">
        <v>423</v>
      </c>
      <c r="D235" s="157"/>
      <c r="E235" s="158"/>
      <c r="F235" s="157"/>
      <c r="G235" s="501"/>
    </row>
    <row r="236" spans="1:7">
      <c r="B236" s="182"/>
      <c r="D236" s="157"/>
      <c r="E236" s="158"/>
      <c r="F236" s="157"/>
      <c r="G236" s="501"/>
    </row>
    <row r="237" spans="1:7" ht="30.75" customHeight="1">
      <c r="A237" s="209" t="s">
        <v>37</v>
      </c>
      <c r="B237" s="210" t="s">
        <v>424</v>
      </c>
      <c r="D237" s="157"/>
      <c r="E237" s="158"/>
      <c r="F237" s="157"/>
      <c r="G237" s="501"/>
    </row>
    <row r="238" spans="1:7" ht="17.25">
      <c r="B238" s="161" t="s">
        <v>425</v>
      </c>
      <c r="C238" s="162" t="s">
        <v>893</v>
      </c>
      <c r="D238" s="157"/>
      <c r="E238" s="211"/>
      <c r="F238" s="157"/>
      <c r="G238" s="501"/>
    </row>
    <row r="239" spans="1:7" ht="17.25">
      <c r="B239" s="161" t="s">
        <v>426</v>
      </c>
      <c r="C239" s="162" t="s">
        <v>894</v>
      </c>
      <c r="D239" s="157"/>
      <c r="E239" s="211"/>
      <c r="F239" s="157"/>
      <c r="G239" s="501"/>
    </row>
    <row r="240" spans="1:7" ht="17.25">
      <c r="B240" s="161" t="s">
        <v>427</v>
      </c>
      <c r="C240" s="162" t="s">
        <v>895</v>
      </c>
      <c r="D240" s="157"/>
      <c r="E240" s="211"/>
      <c r="F240" s="157"/>
      <c r="G240" s="501"/>
    </row>
    <row r="241" spans="1:7">
      <c r="B241" s="161" t="s">
        <v>428</v>
      </c>
      <c r="C241" s="162" t="s">
        <v>896</v>
      </c>
      <c r="D241" s="157"/>
      <c r="E241" s="211"/>
      <c r="F241" s="157"/>
      <c r="G241" s="501"/>
    </row>
    <row r="242" spans="1:7">
      <c r="B242" s="161" t="s">
        <v>953</v>
      </c>
      <c r="C242" s="162" t="s">
        <v>954</v>
      </c>
      <c r="D242" s="157"/>
      <c r="E242" s="211"/>
      <c r="F242" s="157"/>
      <c r="G242" s="501"/>
    </row>
    <row r="243" spans="1:7" ht="30">
      <c r="B243" s="161" t="s">
        <v>429</v>
      </c>
      <c r="C243" s="162" t="s">
        <v>898</v>
      </c>
      <c r="D243" s="157"/>
      <c r="E243" s="211"/>
      <c r="F243" s="157"/>
      <c r="G243" s="501"/>
    </row>
    <row r="244" spans="1:7">
      <c r="B244" s="161" t="s">
        <v>430</v>
      </c>
      <c r="D244" s="157"/>
      <c r="E244" s="158"/>
      <c r="F244" s="157"/>
      <c r="G244" s="501"/>
    </row>
    <row r="245" spans="1:7">
      <c r="B245" s="171" t="s">
        <v>192</v>
      </c>
      <c r="C245" s="172">
        <v>1</v>
      </c>
      <c r="D245" s="173" t="s">
        <v>100</v>
      </c>
      <c r="E245" s="174"/>
      <c r="F245" s="173" t="s">
        <v>134</v>
      </c>
      <c r="G245" s="466">
        <f>C245*E245</f>
        <v>0</v>
      </c>
    </row>
    <row r="246" spans="1:7">
      <c r="B246" s="212"/>
      <c r="C246" s="176"/>
      <c r="D246" s="213"/>
      <c r="E246" s="214"/>
      <c r="F246" s="213"/>
      <c r="G246" s="655"/>
    </row>
    <row r="247" spans="1:7" ht="30.75" customHeight="1">
      <c r="A247" s="209" t="s">
        <v>38</v>
      </c>
      <c r="B247" s="210" t="s">
        <v>431</v>
      </c>
      <c r="D247" s="157"/>
      <c r="E247" s="158"/>
      <c r="F247" s="157"/>
      <c r="G247" s="501"/>
    </row>
    <row r="248" spans="1:7" ht="17.25">
      <c r="B248" s="161" t="s">
        <v>425</v>
      </c>
      <c r="C248" s="162" t="s">
        <v>899</v>
      </c>
      <c r="D248" s="157"/>
      <c r="E248" s="211"/>
      <c r="F248" s="157"/>
      <c r="G248" s="501"/>
    </row>
    <row r="249" spans="1:7" ht="17.25">
      <c r="B249" s="161" t="s">
        <v>426</v>
      </c>
      <c r="C249" s="162" t="s">
        <v>900</v>
      </c>
      <c r="D249" s="157"/>
      <c r="E249" s="211"/>
      <c r="F249" s="157"/>
      <c r="G249" s="501"/>
    </row>
    <row r="250" spans="1:7" ht="17.25">
      <c r="B250" s="161" t="s">
        <v>427</v>
      </c>
      <c r="C250" s="162" t="s">
        <v>901</v>
      </c>
      <c r="D250" s="157"/>
      <c r="E250" s="211"/>
      <c r="F250" s="157"/>
      <c r="G250" s="501"/>
    </row>
    <row r="251" spans="1:7">
      <c r="B251" s="161" t="s">
        <v>428</v>
      </c>
      <c r="C251" s="162" t="s">
        <v>902</v>
      </c>
      <c r="D251" s="157"/>
      <c r="E251" s="211"/>
      <c r="F251" s="157"/>
      <c r="G251" s="501"/>
    </row>
    <row r="252" spans="1:7">
      <c r="B252" s="161" t="s">
        <v>953</v>
      </c>
      <c r="C252" s="162" t="s">
        <v>954</v>
      </c>
      <c r="D252" s="157"/>
      <c r="E252" s="211"/>
      <c r="F252" s="157"/>
      <c r="G252" s="501"/>
    </row>
    <row r="253" spans="1:7" ht="30">
      <c r="B253" s="161" t="s">
        <v>429</v>
      </c>
      <c r="C253" s="162" t="s">
        <v>897</v>
      </c>
      <c r="D253" s="157"/>
      <c r="E253" s="211"/>
      <c r="F253" s="157"/>
      <c r="G253" s="501"/>
    </row>
    <row r="254" spans="1:7">
      <c r="B254" s="161" t="s">
        <v>430</v>
      </c>
      <c r="D254" s="157"/>
      <c r="E254" s="158"/>
      <c r="F254" s="157"/>
      <c r="G254" s="501"/>
    </row>
    <row r="255" spans="1:7">
      <c r="B255" s="171" t="s">
        <v>192</v>
      </c>
      <c r="C255" s="172">
        <v>3</v>
      </c>
      <c r="D255" s="173" t="s">
        <v>100</v>
      </c>
      <c r="E255" s="174"/>
      <c r="F255" s="173" t="s">
        <v>134</v>
      </c>
      <c r="G255" s="466">
        <f>C255*E255</f>
        <v>0</v>
      </c>
    </row>
    <row r="256" spans="1:7">
      <c r="B256" s="212"/>
      <c r="C256" s="176"/>
      <c r="D256" s="213"/>
      <c r="E256" s="214"/>
      <c r="F256" s="213"/>
      <c r="G256" s="655"/>
    </row>
    <row r="257" spans="1:7" ht="75">
      <c r="A257" s="160" t="s">
        <v>22</v>
      </c>
      <c r="B257" s="182" t="s">
        <v>432</v>
      </c>
      <c r="D257" s="157"/>
      <c r="E257" s="158"/>
      <c r="F257" s="157"/>
      <c r="G257" s="501"/>
    </row>
    <row r="258" spans="1:7" ht="60">
      <c r="B258" s="182" t="s">
        <v>433</v>
      </c>
      <c r="D258" s="157"/>
      <c r="E258" s="158"/>
      <c r="F258" s="157"/>
      <c r="G258" s="501"/>
    </row>
    <row r="259" spans="1:7" ht="30">
      <c r="B259" s="182" t="s">
        <v>434</v>
      </c>
      <c r="D259" s="157"/>
      <c r="E259" s="158"/>
      <c r="F259" s="157"/>
      <c r="G259" s="501"/>
    </row>
    <row r="260" spans="1:7" ht="75">
      <c r="B260" s="182" t="s">
        <v>435</v>
      </c>
      <c r="D260" s="157"/>
      <c r="E260" s="158"/>
      <c r="F260" s="157"/>
      <c r="G260" s="501"/>
    </row>
    <row r="261" spans="1:7" ht="30">
      <c r="B261" s="182" t="s">
        <v>436</v>
      </c>
      <c r="D261" s="157"/>
      <c r="E261" s="158"/>
      <c r="F261" s="157"/>
      <c r="G261" s="501"/>
    </row>
    <row r="262" spans="1:7">
      <c r="B262" s="182"/>
      <c r="D262" s="157"/>
      <c r="E262" s="158"/>
      <c r="F262" s="157"/>
      <c r="G262" s="501"/>
    </row>
    <row r="263" spans="1:7">
      <c r="A263" s="160" t="s">
        <v>24</v>
      </c>
      <c r="B263" s="215" t="s">
        <v>437</v>
      </c>
      <c r="C263" s="184"/>
      <c r="D263" s="177"/>
      <c r="E263" s="178"/>
      <c r="F263" s="177"/>
      <c r="G263" s="471"/>
    </row>
    <row r="264" spans="1:7" ht="17.25">
      <c r="B264" s="161" t="s">
        <v>438</v>
      </c>
      <c r="C264" s="162" t="s">
        <v>903</v>
      </c>
      <c r="D264" s="157"/>
      <c r="E264" s="216"/>
      <c r="F264" s="157"/>
      <c r="G264" s="501"/>
    </row>
    <row r="265" spans="1:7">
      <c r="B265" s="161" t="s">
        <v>439</v>
      </c>
      <c r="C265" s="162" t="s">
        <v>904</v>
      </c>
      <c r="D265" s="157"/>
      <c r="E265" s="216"/>
      <c r="F265" s="157"/>
      <c r="G265" s="501"/>
    </row>
    <row r="266" spans="1:7">
      <c r="B266" s="171" t="s">
        <v>192</v>
      </c>
      <c r="C266" s="172">
        <v>9</v>
      </c>
      <c r="D266" s="173" t="s">
        <v>100</v>
      </c>
      <c r="E266" s="174"/>
      <c r="F266" s="173" t="s">
        <v>134</v>
      </c>
      <c r="G266" s="466">
        <f>C266*E266</f>
        <v>0</v>
      </c>
    </row>
    <row r="267" spans="1:7">
      <c r="B267" s="175"/>
      <c r="C267" s="176"/>
      <c r="D267" s="177"/>
      <c r="E267" s="178"/>
      <c r="F267" s="177"/>
      <c r="G267" s="471"/>
    </row>
    <row r="268" spans="1:7">
      <c r="A268" s="160" t="s">
        <v>47</v>
      </c>
      <c r="B268" s="215" t="s">
        <v>440</v>
      </c>
      <c r="C268" s="184"/>
      <c r="D268" s="177"/>
      <c r="E268" s="178"/>
      <c r="F268" s="177"/>
      <c r="G268" s="471"/>
    </row>
    <row r="269" spans="1:7" ht="17.25">
      <c r="B269" s="161" t="s">
        <v>441</v>
      </c>
      <c r="C269" s="162" t="s">
        <v>905</v>
      </c>
      <c r="D269" s="157"/>
      <c r="E269" s="216"/>
      <c r="F269" s="157"/>
      <c r="G269" s="501"/>
    </row>
    <row r="270" spans="1:7">
      <c r="B270" s="171" t="s">
        <v>192</v>
      </c>
      <c r="C270" s="172">
        <v>11</v>
      </c>
      <c r="D270" s="173" t="s">
        <v>100</v>
      </c>
      <c r="E270" s="174"/>
      <c r="F270" s="173" t="s">
        <v>134</v>
      </c>
      <c r="G270" s="466">
        <f>C270*E270</f>
        <v>0</v>
      </c>
    </row>
    <row r="271" spans="1:7">
      <c r="B271" s="175"/>
      <c r="C271" s="176"/>
      <c r="D271" s="177"/>
      <c r="E271" s="178"/>
      <c r="F271" s="177"/>
      <c r="G271" s="655"/>
    </row>
    <row r="272" spans="1:7">
      <c r="B272" s="212"/>
      <c r="C272" s="176"/>
      <c r="D272" s="213"/>
      <c r="E272" s="214"/>
      <c r="F272" s="213"/>
      <c r="G272" s="655"/>
    </row>
    <row r="273" spans="1:7" ht="60">
      <c r="A273" s="160" t="s">
        <v>41</v>
      </c>
      <c r="B273" s="182" t="s">
        <v>442</v>
      </c>
      <c r="D273" s="157"/>
      <c r="E273" s="158"/>
      <c r="F273" s="157"/>
      <c r="G273" s="501"/>
    </row>
    <row r="274" spans="1:7" ht="30">
      <c r="A274" s="169"/>
      <c r="B274" s="182" t="s">
        <v>443</v>
      </c>
      <c r="D274" s="157"/>
      <c r="E274" s="158"/>
      <c r="F274" s="157"/>
      <c r="G274" s="501"/>
    </row>
    <row r="275" spans="1:7" ht="30">
      <c r="A275" s="169"/>
      <c r="B275" s="182" t="s">
        <v>444</v>
      </c>
      <c r="D275" s="157"/>
      <c r="E275" s="158"/>
      <c r="F275" s="157"/>
      <c r="G275" s="501"/>
    </row>
    <row r="276" spans="1:7" ht="60">
      <c r="B276" s="182" t="s">
        <v>445</v>
      </c>
      <c r="D276" s="157"/>
      <c r="E276" s="158"/>
      <c r="F276" s="157"/>
      <c r="G276" s="501"/>
    </row>
    <row r="277" spans="1:7" ht="30">
      <c r="B277" s="182" t="s">
        <v>446</v>
      </c>
      <c r="D277" s="157"/>
      <c r="E277" s="158"/>
      <c r="F277" s="157"/>
      <c r="G277" s="501"/>
    </row>
    <row r="278" spans="1:7">
      <c r="D278" s="157"/>
      <c r="E278" s="158"/>
      <c r="F278" s="157"/>
      <c r="G278" s="501"/>
    </row>
    <row r="279" spans="1:7">
      <c r="B279" s="210" t="s">
        <v>447</v>
      </c>
      <c r="D279" s="157"/>
      <c r="E279" s="158"/>
      <c r="F279" s="157"/>
      <c r="G279" s="501"/>
    </row>
    <row r="280" spans="1:7" ht="17.25">
      <c r="B280" s="161" t="s">
        <v>448</v>
      </c>
      <c r="C280" s="162" t="s">
        <v>907</v>
      </c>
      <c r="D280" s="157"/>
      <c r="E280" s="211"/>
      <c r="F280" s="157"/>
      <c r="G280" s="501"/>
    </row>
    <row r="281" spans="1:7">
      <c r="B281" s="161" t="s">
        <v>449</v>
      </c>
      <c r="C281" s="162" t="s">
        <v>906</v>
      </c>
      <c r="D281" s="157"/>
      <c r="E281" s="216"/>
      <c r="F281" s="157"/>
      <c r="G281" s="501"/>
    </row>
    <row r="282" spans="1:7">
      <c r="B282" s="171" t="s">
        <v>192</v>
      </c>
      <c r="C282" s="181">
        <v>5</v>
      </c>
      <c r="D282" s="173" t="s">
        <v>100</v>
      </c>
      <c r="E282" s="174"/>
      <c r="F282" s="173" t="s">
        <v>134</v>
      </c>
      <c r="G282" s="466">
        <f>C282*E282</f>
        <v>0</v>
      </c>
    </row>
    <row r="283" spans="1:7">
      <c r="B283" s="212"/>
      <c r="C283" s="176"/>
      <c r="D283" s="213"/>
      <c r="E283" s="214"/>
      <c r="F283" s="213"/>
      <c r="G283" s="655"/>
    </row>
    <row r="284" spans="1:7">
      <c r="B284" s="212"/>
      <c r="C284" s="176"/>
      <c r="D284" s="213"/>
      <c r="E284" s="214"/>
      <c r="F284" s="213"/>
      <c r="G284" s="655"/>
    </row>
    <row r="285" spans="1:7" ht="45">
      <c r="A285" s="160" t="s">
        <v>43</v>
      </c>
      <c r="B285" s="182" t="s">
        <v>450</v>
      </c>
      <c r="D285" s="157"/>
      <c r="E285" s="158"/>
      <c r="F285" s="157"/>
      <c r="G285" s="501"/>
    </row>
    <row r="286" spans="1:7" ht="30">
      <c r="A286" s="169"/>
      <c r="B286" s="182" t="s">
        <v>451</v>
      </c>
      <c r="C286" s="207"/>
      <c r="D286" s="157"/>
      <c r="E286" s="158"/>
      <c r="F286" s="157"/>
      <c r="G286" s="501"/>
    </row>
    <row r="287" spans="1:7" ht="90">
      <c r="B287" s="182" t="s">
        <v>452</v>
      </c>
      <c r="D287" s="157"/>
      <c r="E287" s="158"/>
      <c r="F287" s="157"/>
      <c r="G287" s="501"/>
    </row>
    <row r="288" spans="1:7" ht="75">
      <c r="B288" s="182" t="s">
        <v>453</v>
      </c>
      <c r="D288" s="157"/>
      <c r="E288" s="158"/>
      <c r="F288" s="157"/>
      <c r="G288" s="501"/>
    </row>
    <row r="289" spans="1:7" ht="30">
      <c r="B289" s="182" t="s">
        <v>454</v>
      </c>
      <c r="D289" s="157"/>
      <c r="E289" s="158"/>
      <c r="F289" s="157"/>
      <c r="G289" s="501"/>
    </row>
    <row r="290" spans="1:7" ht="90">
      <c r="B290" s="182" t="s">
        <v>455</v>
      </c>
      <c r="D290" s="157"/>
      <c r="E290" s="158"/>
      <c r="F290" s="157"/>
      <c r="G290" s="501"/>
    </row>
    <row r="291" spans="1:7" ht="60">
      <c r="B291" s="182" t="s">
        <v>456</v>
      </c>
      <c r="D291" s="157"/>
      <c r="E291" s="158"/>
      <c r="F291" s="157"/>
      <c r="G291" s="501"/>
    </row>
    <row r="292" spans="1:7" ht="45">
      <c r="B292" s="182" t="s">
        <v>457</v>
      </c>
      <c r="D292" s="157"/>
      <c r="E292" s="158"/>
      <c r="F292" s="157"/>
      <c r="G292" s="501"/>
    </row>
    <row r="293" spans="1:7">
      <c r="B293" s="182"/>
      <c r="D293" s="157"/>
      <c r="E293" s="158"/>
      <c r="F293" s="157"/>
      <c r="G293" s="501"/>
    </row>
    <row r="294" spans="1:7">
      <c r="B294" s="171" t="s">
        <v>192</v>
      </c>
      <c r="C294" s="181">
        <v>2</v>
      </c>
      <c r="D294" s="173" t="s">
        <v>100</v>
      </c>
      <c r="E294" s="174"/>
      <c r="F294" s="173" t="s">
        <v>134</v>
      </c>
      <c r="G294" s="466">
        <f>C294*E294</f>
        <v>0</v>
      </c>
    </row>
    <row r="295" spans="1:7">
      <c r="B295" s="212"/>
      <c r="C295" s="176"/>
      <c r="D295" s="213"/>
      <c r="E295" s="214"/>
      <c r="F295" s="213"/>
      <c r="G295" s="655"/>
    </row>
    <row r="296" spans="1:7">
      <c r="B296" s="212"/>
      <c r="C296" s="176"/>
      <c r="D296" s="213"/>
      <c r="E296" s="214"/>
      <c r="F296" s="213"/>
      <c r="G296" s="655"/>
    </row>
    <row r="297" spans="1:7" ht="75">
      <c r="A297" s="217" t="s">
        <v>103</v>
      </c>
      <c r="B297" s="182" t="s">
        <v>458</v>
      </c>
      <c r="C297" s="184"/>
      <c r="D297" s="177"/>
      <c r="E297" s="178"/>
      <c r="F297" s="177"/>
      <c r="G297" s="471"/>
    </row>
    <row r="298" spans="1:7" ht="45">
      <c r="A298" s="217"/>
      <c r="B298" s="182" t="s">
        <v>459</v>
      </c>
      <c r="C298" s="184"/>
      <c r="D298" s="177"/>
      <c r="E298" s="178"/>
      <c r="F298" s="177"/>
      <c r="G298" s="471"/>
    </row>
    <row r="299" spans="1:7" ht="60">
      <c r="A299" s="217"/>
      <c r="B299" s="182" t="s">
        <v>460</v>
      </c>
      <c r="C299" s="184"/>
      <c r="D299" s="177"/>
      <c r="E299" s="178"/>
      <c r="F299" s="177"/>
      <c r="G299" s="471"/>
    </row>
    <row r="300" spans="1:7" ht="75">
      <c r="A300" s="217"/>
      <c r="B300" s="182" t="s">
        <v>461</v>
      </c>
      <c r="C300" s="184"/>
      <c r="D300" s="177"/>
      <c r="E300" s="178"/>
      <c r="F300" s="177"/>
      <c r="G300" s="471"/>
    </row>
    <row r="301" spans="1:7" ht="30">
      <c r="A301" s="217"/>
      <c r="B301" s="182" t="s">
        <v>462</v>
      </c>
      <c r="C301" s="184"/>
      <c r="D301" s="177"/>
      <c r="E301" s="178"/>
      <c r="F301" s="177"/>
      <c r="G301" s="471"/>
    </row>
    <row r="302" spans="1:7" ht="45">
      <c r="A302" s="217"/>
      <c r="B302" s="182" t="s">
        <v>727</v>
      </c>
      <c r="C302" s="184"/>
      <c r="D302" s="177"/>
      <c r="E302" s="178"/>
      <c r="F302" s="177"/>
      <c r="G302" s="471"/>
    </row>
    <row r="303" spans="1:7" ht="45">
      <c r="A303" s="217"/>
      <c r="B303" s="182" t="s">
        <v>463</v>
      </c>
      <c r="C303" s="184"/>
      <c r="D303" s="177"/>
      <c r="E303" s="178"/>
      <c r="F303" s="177"/>
      <c r="G303" s="471"/>
    </row>
    <row r="304" spans="1:7">
      <c r="A304" s="217"/>
      <c r="B304" s="182" t="s">
        <v>464</v>
      </c>
      <c r="C304" s="184"/>
      <c r="D304" s="177"/>
      <c r="E304" s="178"/>
      <c r="F304" s="177"/>
      <c r="G304" s="471"/>
    </row>
    <row r="305" spans="1:7">
      <c r="A305" s="217"/>
      <c r="B305" s="182" t="s">
        <v>465</v>
      </c>
      <c r="C305" s="184"/>
      <c r="D305" s="177"/>
      <c r="E305" s="178"/>
      <c r="F305" s="177"/>
      <c r="G305" s="471"/>
    </row>
    <row r="306" spans="1:7">
      <c r="A306" s="217"/>
      <c r="B306" s="182" t="s">
        <v>466</v>
      </c>
      <c r="C306" s="184"/>
      <c r="D306" s="177"/>
      <c r="E306" s="178"/>
      <c r="F306" s="177"/>
      <c r="G306" s="471"/>
    </row>
    <row r="307" spans="1:7">
      <c r="A307" s="217"/>
      <c r="B307" s="182" t="s">
        <v>467</v>
      </c>
      <c r="C307" s="184"/>
      <c r="D307" s="177"/>
      <c r="E307" s="178"/>
      <c r="F307" s="177"/>
      <c r="G307" s="471"/>
    </row>
    <row r="308" spans="1:7" ht="30">
      <c r="A308" s="217"/>
      <c r="B308" s="182" t="s">
        <v>202</v>
      </c>
      <c r="C308" s="184"/>
      <c r="D308" s="177"/>
      <c r="E308" s="178"/>
      <c r="F308" s="177"/>
      <c r="G308" s="471"/>
    </row>
    <row r="309" spans="1:7">
      <c r="A309" s="217"/>
      <c r="B309" s="218"/>
      <c r="C309" s="184"/>
      <c r="D309" s="177"/>
      <c r="E309" s="178"/>
      <c r="F309" s="177"/>
      <c r="G309" s="471"/>
    </row>
    <row r="310" spans="1:7" ht="30">
      <c r="A310" s="217" t="s">
        <v>104</v>
      </c>
      <c r="B310" s="182" t="s">
        <v>468</v>
      </c>
      <c r="C310" s="184"/>
      <c r="D310" s="177"/>
      <c r="E310" s="178"/>
      <c r="F310" s="177"/>
      <c r="G310" s="471"/>
    </row>
    <row r="311" spans="1:7" ht="45">
      <c r="A311" s="217"/>
      <c r="B311" s="182" t="s">
        <v>469</v>
      </c>
      <c r="C311" s="184"/>
      <c r="D311" s="177"/>
      <c r="E311" s="178"/>
      <c r="F311" s="177"/>
      <c r="G311" s="471"/>
    </row>
    <row r="312" spans="1:7" ht="45">
      <c r="A312" s="217"/>
      <c r="B312" s="182" t="s">
        <v>470</v>
      </c>
      <c r="C312" s="184"/>
      <c r="D312" s="177"/>
      <c r="E312" s="178"/>
      <c r="F312" s="177"/>
      <c r="G312" s="471"/>
    </row>
    <row r="313" spans="1:7">
      <c r="A313" s="217"/>
      <c r="B313" s="171" t="s">
        <v>192</v>
      </c>
      <c r="C313" s="172">
        <v>1</v>
      </c>
      <c r="D313" s="173" t="s">
        <v>100</v>
      </c>
      <c r="E313" s="174"/>
      <c r="F313" s="173" t="s">
        <v>134</v>
      </c>
      <c r="G313" s="466">
        <f>C313*E313</f>
        <v>0</v>
      </c>
    </row>
    <row r="314" spans="1:7">
      <c r="A314" s="217"/>
      <c r="B314" s="219"/>
      <c r="C314" s="184"/>
      <c r="D314" s="177"/>
      <c r="E314" s="178"/>
      <c r="F314" s="177"/>
      <c r="G314" s="471"/>
    </row>
    <row r="315" spans="1:7" ht="30">
      <c r="A315" s="217" t="s">
        <v>374</v>
      </c>
      <c r="B315" s="182" t="s">
        <v>471</v>
      </c>
      <c r="C315" s="184"/>
      <c r="D315" s="177"/>
      <c r="E315" s="178"/>
      <c r="F315" s="177"/>
      <c r="G315" s="471"/>
    </row>
    <row r="316" spans="1:7" ht="60">
      <c r="A316" s="217"/>
      <c r="B316" s="182" t="s">
        <v>472</v>
      </c>
      <c r="C316" s="184"/>
      <c r="D316" s="177"/>
      <c r="E316" s="178"/>
      <c r="F316" s="177"/>
      <c r="G316" s="471"/>
    </row>
    <row r="317" spans="1:7">
      <c r="A317" s="217"/>
      <c r="B317" s="171" t="s">
        <v>83</v>
      </c>
      <c r="C317" s="172">
        <v>10</v>
      </c>
      <c r="D317" s="173" t="s">
        <v>100</v>
      </c>
      <c r="E317" s="220"/>
      <c r="F317" s="173" t="s">
        <v>134</v>
      </c>
      <c r="G317" s="466">
        <f>$C317*E317</f>
        <v>0</v>
      </c>
    </row>
    <row r="318" spans="1:7">
      <c r="A318" s="217"/>
      <c r="B318" s="175"/>
      <c r="C318" s="184"/>
      <c r="D318" s="177"/>
      <c r="E318" s="178"/>
      <c r="F318" s="177"/>
      <c r="G318" s="471"/>
    </row>
    <row r="319" spans="1:7" ht="15.75" thickBot="1">
      <c r="B319" s="221"/>
      <c r="C319" s="222"/>
      <c r="D319" s="190"/>
      <c r="E319" s="191"/>
      <c r="F319" s="190"/>
      <c r="G319" s="482"/>
    </row>
    <row r="320" spans="1:7">
      <c r="B320" s="200"/>
      <c r="C320" s="184"/>
      <c r="D320" s="177"/>
      <c r="E320" s="178"/>
      <c r="F320" s="177"/>
      <c r="G320" s="471"/>
    </row>
    <row r="321" spans="1:7" ht="30">
      <c r="B321" s="223" t="s">
        <v>282</v>
      </c>
      <c r="C321" s="193" t="s">
        <v>207</v>
      </c>
      <c r="D321" s="194" t="s">
        <v>207</v>
      </c>
      <c r="E321" s="195" t="s">
        <v>208</v>
      </c>
      <c r="F321" s="173" t="s">
        <v>134</v>
      </c>
      <c r="G321" s="466">
        <f>SUM(G226:G318)</f>
        <v>0</v>
      </c>
    </row>
    <row r="322" spans="1:7">
      <c r="A322" s="160" t="s">
        <v>207</v>
      </c>
    </row>
    <row r="324" spans="1:7" ht="54">
      <c r="A324" s="656" t="s">
        <v>321</v>
      </c>
      <c r="B324" s="656" t="s">
        <v>473</v>
      </c>
      <c r="C324" s="451"/>
      <c r="D324" s="457"/>
      <c r="E324" s="458"/>
      <c r="F324" s="457"/>
    </row>
    <row r="325" spans="1:7">
      <c r="A325" s="455"/>
      <c r="B325" s="498"/>
      <c r="C325" s="451"/>
      <c r="D325" s="499"/>
      <c r="E325" s="500"/>
      <c r="F325" s="499"/>
      <c r="G325" s="501"/>
    </row>
    <row r="326" spans="1:7">
      <c r="A326" s="455"/>
      <c r="B326" s="498" t="s">
        <v>814</v>
      </c>
      <c r="C326" s="451"/>
      <c r="D326" s="499"/>
      <c r="E326" s="500"/>
      <c r="F326" s="499"/>
      <c r="G326" s="501"/>
    </row>
    <row r="327" spans="1:7" ht="30">
      <c r="A327" s="455"/>
      <c r="B327" s="182" t="s">
        <v>815</v>
      </c>
      <c r="C327" s="451"/>
      <c r="D327" s="499"/>
      <c r="E327" s="500"/>
      <c r="F327" s="499"/>
      <c r="G327" s="501"/>
    </row>
    <row r="328" spans="1:7" ht="45">
      <c r="A328" s="455"/>
      <c r="B328" s="882" t="s">
        <v>816</v>
      </c>
      <c r="C328" s="451"/>
      <c r="D328" s="499"/>
      <c r="E328" s="500"/>
      <c r="F328" s="499"/>
      <c r="G328" s="501"/>
    </row>
    <row r="329" spans="1:7" ht="60">
      <c r="A329" s="455"/>
      <c r="B329" s="882" t="s">
        <v>817</v>
      </c>
      <c r="C329" s="451"/>
      <c r="D329" s="499"/>
      <c r="E329" s="500"/>
      <c r="F329" s="499"/>
      <c r="G329" s="501"/>
    </row>
    <row r="330" spans="1:7" ht="30">
      <c r="A330" s="455"/>
      <c r="B330" s="882" t="s">
        <v>326</v>
      </c>
      <c r="C330" s="451"/>
      <c r="D330" s="499"/>
      <c r="E330" s="500"/>
      <c r="F330" s="499"/>
      <c r="G330" s="501"/>
    </row>
    <row r="331" spans="1:7" ht="60">
      <c r="A331" s="455"/>
      <c r="B331" s="882" t="s">
        <v>818</v>
      </c>
      <c r="C331" s="451"/>
      <c r="D331" s="499"/>
      <c r="E331" s="500"/>
      <c r="F331" s="499"/>
      <c r="G331" s="501"/>
    </row>
    <row r="332" spans="1:7">
      <c r="A332" s="455"/>
      <c r="B332" s="882" t="s">
        <v>329</v>
      </c>
      <c r="C332" s="451"/>
      <c r="D332" s="499"/>
      <c r="E332" s="500"/>
      <c r="F332" s="499"/>
      <c r="G332" s="501"/>
    </row>
    <row r="333" spans="1:7" ht="60">
      <c r="A333" s="455"/>
      <c r="B333" s="182" t="s">
        <v>819</v>
      </c>
      <c r="C333" s="451"/>
      <c r="D333" s="499"/>
      <c r="E333" s="500"/>
      <c r="F333" s="499"/>
      <c r="G333" s="501"/>
    </row>
    <row r="334" spans="1:7">
      <c r="A334" s="455"/>
      <c r="B334" s="182"/>
      <c r="C334" s="451"/>
      <c r="D334" s="499"/>
      <c r="E334" s="500"/>
      <c r="F334" s="499"/>
      <c r="G334" s="501"/>
    </row>
    <row r="335" spans="1:7">
      <c r="A335" s="455"/>
      <c r="B335" s="182"/>
      <c r="C335" s="451"/>
      <c r="D335" s="499"/>
      <c r="E335" s="500"/>
      <c r="F335" s="499"/>
      <c r="G335" s="501"/>
    </row>
    <row r="336" spans="1:7" ht="135">
      <c r="A336" s="455" t="s">
        <v>35</v>
      </c>
      <c r="B336" s="182" t="s">
        <v>824</v>
      </c>
      <c r="C336" s="451"/>
      <c r="D336" s="499"/>
      <c r="E336" s="500"/>
      <c r="F336" s="499"/>
      <c r="G336" s="501"/>
    </row>
    <row r="337" spans="1:7" ht="60">
      <c r="A337" s="455"/>
      <c r="B337" s="182" t="s">
        <v>856</v>
      </c>
      <c r="C337" s="451"/>
      <c r="D337" s="499"/>
      <c r="E337" s="500"/>
      <c r="F337" s="499"/>
      <c r="G337" s="501"/>
    </row>
    <row r="338" spans="1:7" ht="45">
      <c r="A338" s="455"/>
      <c r="B338" s="882" t="s">
        <v>871</v>
      </c>
      <c r="C338" s="451"/>
      <c r="D338" s="499"/>
      <c r="E338" s="500"/>
      <c r="F338" s="499"/>
      <c r="G338" s="501"/>
    </row>
    <row r="339" spans="1:7" ht="60">
      <c r="A339" s="455"/>
      <c r="B339" s="882" t="s">
        <v>872</v>
      </c>
      <c r="C339" s="451"/>
      <c r="D339" s="499"/>
      <c r="E339" s="500"/>
      <c r="F339" s="499"/>
      <c r="G339" s="501"/>
    </row>
    <row r="340" spans="1:7" ht="105">
      <c r="A340" s="455"/>
      <c r="B340" s="182" t="s">
        <v>820</v>
      </c>
      <c r="C340" s="451"/>
      <c r="D340" s="499"/>
      <c r="E340" s="500"/>
      <c r="F340" s="499"/>
      <c r="G340" s="501"/>
    </row>
    <row r="341" spans="1:7" ht="75">
      <c r="A341" s="455"/>
      <c r="B341" s="182" t="s">
        <v>821</v>
      </c>
      <c r="C341" s="451"/>
      <c r="D341" s="499"/>
      <c r="E341" s="500"/>
      <c r="F341" s="499"/>
      <c r="G341" s="501"/>
    </row>
    <row r="342" spans="1:7" ht="60">
      <c r="A342" s="455"/>
      <c r="B342" s="182" t="s">
        <v>822</v>
      </c>
      <c r="C342" s="451"/>
      <c r="D342" s="499"/>
      <c r="E342" s="500"/>
      <c r="F342" s="499"/>
      <c r="G342" s="501"/>
    </row>
    <row r="343" spans="1:7">
      <c r="A343" s="455"/>
      <c r="B343" s="182" t="s">
        <v>823</v>
      </c>
      <c r="C343" s="451"/>
      <c r="D343" s="499"/>
      <c r="E343" s="500"/>
      <c r="F343" s="499"/>
      <c r="G343" s="501"/>
    </row>
    <row r="344" spans="1:7">
      <c r="A344" s="455"/>
      <c r="B344" s="475" t="s">
        <v>474</v>
      </c>
      <c r="C344" s="451"/>
      <c r="D344" s="499"/>
      <c r="E344" s="500"/>
      <c r="F344" s="499"/>
      <c r="G344" s="501"/>
    </row>
    <row r="345" spans="1:7">
      <c r="A345" s="455"/>
      <c r="B345" s="182"/>
      <c r="C345" s="451"/>
      <c r="D345" s="499"/>
      <c r="E345" s="500"/>
      <c r="F345" s="499"/>
      <c r="G345" s="501"/>
    </row>
    <row r="346" spans="1:7">
      <c r="A346" s="573"/>
      <c r="B346" s="456"/>
      <c r="C346" s="583" t="s">
        <v>338</v>
      </c>
      <c r="D346" s="657"/>
      <c r="E346" s="658"/>
      <c r="F346" s="659"/>
      <c r="G346" s="660"/>
    </row>
    <row r="347" spans="1:7">
      <c r="A347" s="573"/>
      <c r="B347" s="456"/>
      <c r="C347" s="583" t="s">
        <v>339</v>
      </c>
      <c r="D347" s="657"/>
      <c r="E347" s="661"/>
      <c r="F347" s="659"/>
      <c r="G347" s="660"/>
    </row>
    <row r="348" spans="1:7">
      <c r="A348" s="573"/>
      <c r="B348" s="456"/>
      <c r="C348" s="583" t="s">
        <v>340</v>
      </c>
      <c r="D348" s="662"/>
      <c r="E348" s="661"/>
      <c r="F348" s="659"/>
      <c r="G348" s="660"/>
    </row>
    <row r="349" spans="1:7">
      <c r="A349" s="455"/>
      <c r="B349" s="456" t="s">
        <v>475</v>
      </c>
      <c r="C349" s="451"/>
      <c r="D349" s="457"/>
      <c r="E349" s="458"/>
      <c r="F349" s="457"/>
      <c r="G349" s="663"/>
    </row>
    <row r="350" spans="1:7">
      <c r="A350" s="455"/>
      <c r="B350" s="462" t="s">
        <v>83</v>
      </c>
      <c r="C350" s="463">
        <v>354</v>
      </c>
      <c r="D350" s="464" t="s">
        <v>100</v>
      </c>
      <c r="E350" s="465"/>
      <c r="F350" s="464" t="s">
        <v>134</v>
      </c>
      <c r="G350" s="664">
        <f>C350*E350</f>
        <v>0</v>
      </c>
    </row>
    <row r="351" spans="1:7">
      <c r="A351" s="455"/>
      <c r="B351" s="456" t="s">
        <v>476</v>
      </c>
      <c r="C351" s="451"/>
      <c r="D351" s="457"/>
      <c r="E351" s="458"/>
      <c r="F351" s="457"/>
      <c r="G351" s="663"/>
    </row>
    <row r="352" spans="1:7">
      <c r="A352" s="455"/>
      <c r="B352" s="462" t="s">
        <v>83</v>
      </c>
      <c r="C352" s="463">
        <v>354</v>
      </c>
      <c r="D352" s="464" t="s">
        <v>100</v>
      </c>
      <c r="E352" s="465"/>
      <c r="F352" s="464" t="s">
        <v>134</v>
      </c>
      <c r="G352" s="664">
        <f>C352*E352</f>
        <v>0</v>
      </c>
    </row>
    <row r="353" spans="1:7">
      <c r="A353" s="455"/>
      <c r="B353" s="456" t="s">
        <v>477</v>
      </c>
      <c r="C353" s="451"/>
      <c r="D353" s="457"/>
      <c r="E353" s="458"/>
      <c r="F353" s="457"/>
      <c r="G353" s="663"/>
    </row>
    <row r="354" spans="1:7">
      <c r="A354" s="455"/>
      <c r="B354" s="462" t="s">
        <v>83</v>
      </c>
      <c r="C354" s="463">
        <v>18</v>
      </c>
      <c r="D354" s="464" t="s">
        <v>100</v>
      </c>
      <c r="E354" s="465"/>
      <c r="F354" s="464" t="s">
        <v>134</v>
      </c>
      <c r="G354" s="664">
        <f>C354*E354</f>
        <v>0</v>
      </c>
    </row>
    <row r="355" spans="1:7">
      <c r="A355" s="455"/>
      <c r="B355" s="456" t="s">
        <v>478</v>
      </c>
      <c r="C355" s="451"/>
      <c r="D355" s="457"/>
      <c r="E355" s="458"/>
      <c r="F355" s="457"/>
      <c r="G355" s="663"/>
    </row>
    <row r="356" spans="1:7">
      <c r="A356" s="455"/>
      <c r="B356" s="462" t="s">
        <v>83</v>
      </c>
      <c r="C356" s="463">
        <v>18</v>
      </c>
      <c r="D356" s="464" t="s">
        <v>100</v>
      </c>
      <c r="E356" s="465"/>
      <c r="F356" s="464" t="s">
        <v>134</v>
      </c>
      <c r="G356" s="664">
        <f>C356*E356</f>
        <v>0</v>
      </c>
    </row>
    <row r="357" spans="1:7">
      <c r="A357" s="455"/>
      <c r="B357" s="498"/>
      <c r="C357" s="451"/>
      <c r="D357" s="499"/>
      <c r="E357" s="500"/>
      <c r="F357" s="499"/>
      <c r="G357" s="501"/>
    </row>
    <row r="358" spans="1:7">
      <c r="A358" s="455"/>
      <c r="B358" s="498"/>
      <c r="C358" s="451"/>
      <c r="D358" s="499"/>
      <c r="E358" s="500"/>
      <c r="F358" s="499"/>
      <c r="G358" s="501"/>
    </row>
    <row r="359" spans="1:7" ht="165">
      <c r="A359" s="455" t="s">
        <v>22</v>
      </c>
      <c r="B359" s="182" t="s">
        <v>825</v>
      </c>
      <c r="C359" s="451"/>
      <c r="D359" s="499"/>
      <c r="E359" s="500"/>
      <c r="F359" s="499"/>
      <c r="G359" s="501"/>
    </row>
    <row r="360" spans="1:7">
      <c r="A360" s="455"/>
      <c r="B360" s="456" t="s">
        <v>355</v>
      </c>
      <c r="C360" s="451"/>
      <c r="D360" s="499"/>
      <c r="E360" s="500"/>
      <c r="F360" s="499"/>
      <c r="G360" s="501"/>
    </row>
    <row r="361" spans="1:7">
      <c r="A361" s="455"/>
      <c r="B361" s="456"/>
      <c r="C361" s="451"/>
      <c r="D361" s="499"/>
      <c r="E361" s="500"/>
      <c r="F361" s="499"/>
      <c r="G361" s="501"/>
    </row>
    <row r="362" spans="1:7">
      <c r="A362" s="573"/>
      <c r="B362" s="456"/>
      <c r="C362" s="583" t="s">
        <v>338</v>
      </c>
      <c r="D362" s="657"/>
      <c r="E362" s="658"/>
      <c r="F362" s="659"/>
      <c r="G362" s="660"/>
    </row>
    <row r="363" spans="1:7">
      <c r="A363" s="573"/>
      <c r="B363" s="456"/>
      <c r="C363" s="583" t="s">
        <v>339</v>
      </c>
      <c r="D363" s="657"/>
      <c r="E363" s="661"/>
      <c r="F363" s="659"/>
      <c r="G363" s="660"/>
    </row>
    <row r="364" spans="1:7">
      <c r="A364" s="573"/>
      <c r="B364" s="456"/>
      <c r="C364" s="583" t="s">
        <v>340</v>
      </c>
      <c r="D364" s="662"/>
      <c r="E364" s="661"/>
      <c r="F364" s="659"/>
      <c r="G364" s="660"/>
    </row>
    <row r="365" spans="1:7" ht="30">
      <c r="A365" s="455" t="s">
        <v>24</v>
      </c>
      <c r="B365" s="456" t="s">
        <v>479</v>
      </c>
      <c r="C365" s="451"/>
      <c r="D365" s="499"/>
      <c r="E365" s="500"/>
      <c r="F365" s="499"/>
      <c r="G365" s="501"/>
    </row>
    <row r="366" spans="1:7">
      <c r="A366" s="455"/>
      <c r="B366" s="456" t="s">
        <v>728</v>
      </c>
      <c r="C366" s="451"/>
      <c r="D366" s="499"/>
      <c r="E366" s="500"/>
      <c r="F366" s="499"/>
      <c r="G366" s="501"/>
    </row>
    <row r="367" spans="1:7">
      <c r="A367" s="455"/>
      <c r="B367" s="462" t="s">
        <v>33</v>
      </c>
      <c r="C367" s="463">
        <v>4</v>
      </c>
      <c r="D367" s="464" t="s">
        <v>100</v>
      </c>
      <c r="E367" s="465"/>
      <c r="F367" s="464" t="s">
        <v>134</v>
      </c>
      <c r="G367" s="664">
        <f>C367*E367</f>
        <v>0</v>
      </c>
    </row>
    <row r="368" spans="1:7">
      <c r="A368" s="455"/>
      <c r="B368" s="467"/>
      <c r="C368" s="468"/>
      <c r="D368" s="469"/>
      <c r="E368" s="470"/>
      <c r="F368" s="469"/>
      <c r="G368" s="665"/>
    </row>
    <row r="369" spans="1:7">
      <c r="A369" s="573"/>
      <c r="B369" s="456"/>
      <c r="C369" s="583" t="s">
        <v>338</v>
      </c>
      <c r="D369" s="657"/>
      <c r="E369" s="658"/>
      <c r="F369" s="659"/>
      <c r="G369" s="660"/>
    </row>
    <row r="370" spans="1:7">
      <c r="A370" s="573"/>
      <c r="B370" s="456"/>
      <c r="C370" s="583" t="s">
        <v>339</v>
      </c>
      <c r="D370" s="657"/>
      <c r="E370" s="661"/>
      <c r="F370" s="659"/>
      <c r="G370" s="660"/>
    </row>
    <row r="371" spans="1:7">
      <c r="A371" s="573"/>
      <c r="B371" s="456"/>
      <c r="C371" s="583" t="s">
        <v>340</v>
      </c>
      <c r="D371" s="662"/>
      <c r="E371" s="661"/>
      <c r="F371" s="659"/>
      <c r="G371" s="660"/>
    </row>
    <row r="372" spans="1:7" ht="30">
      <c r="A372" s="455" t="s">
        <v>47</v>
      </c>
      <c r="B372" s="456" t="s">
        <v>479</v>
      </c>
      <c r="C372" s="451"/>
      <c r="D372" s="499"/>
      <c r="E372" s="500"/>
      <c r="F372" s="499"/>
      <c r="G372" s="501"/>
    </row>
    <row r="373" spans="1:7">
      <c r="A373" s="455"/>
      <c r="B373" s="456" t="s">
        <v>729</v>
      </c>
      <c r="C373" s="451"/>
      <c r="D373" s="499"/>
      <c r="E373" s="500"/>
      <c r="F373" s="499"/>
      <c r="G373" s="501"/>
    </row>
    <row r="374" spans="1:7">
      <c r="A374" s="455"/>
      <c r="B374" s="462" t="s">
        <v>33</v>
      </c>
      <c r="C374" s="463">
        <v>8</v>
      </c>
      <c r="D374" s="464" t="s">
        <v>100</v>
      </c>
      <c r="E374" s="465"/>
      <c r="F374" s="464" t="s">
        <v>134</v>
      </c>
      <c r="G374" s="664">
        <f>C374*E374</f>
        <v>0</v>
      </c>
    </row>
    <row r="375" spans="1:7">
      <c r="A375" s="455"/>
      <c r="B375" s="467"/>
      <c r="C375" s="468"/>
      <c r="D375" s="469"/>
      <c r="E375" s="470"/>
      <c r="F375" s="469"/>
      <c r="G375" s="665"/>
    </row>
    <row r="376" spans="1:7">
      <c r="A376" s="573"/>
      <c r="B376" s="456"/>
      <c r="C376" s="583" t="s">
        <v>338</v>
      </c>
      <c r="D376" s="657"/>
      <c r="E376" s="658"/>
      <c r="F376" s="659"/>
      <c r="G376" s="660"/>
    </row>
    <row r="377" spans="1:7">
      <c r="A377" s="573"/>
      <c r="B377" s="456"/>
      <c r="C377" s="583" t="s">
        <v>339</v>
      </c>
      <c r="D377" s="657"/>
      <c r="E377" s="661"/>
      <c r="F377" s="659"/>
      <c r="G377" s="660"/>
    </row>
    <row r="378" spans="1:7">
      <c r="A378" s="573"/>
      <c r="B378" s="456"/>
      <c r="C378" s="583" t="s">
        <v>340</v>
      </c>
      <c r="D378" s="662"/>
      <c r="E378" s="661"/>
      <c r="F378" s="659"/>
      <c r="G378" s="660"/>
    </row>
    <row r="379" spans="1:7" ht="30">
      <c r="A379" s="455" t="s">
        <v>13</v>
      </c>
      <c r="B379" s="456" t="s">
        <v>480</v>
      </c>
      <c r="C379" s="583"/>
      <c r="D379" s="666"/>
      <c r="E379" s="667"/>
      <c r="F379" s="659"/>
      <c r="G379" s="660"/>
    </row>
    <row r="380" spans="1:7">
      <c r="A380" s="573"/>
      <c r="B380" s="456" t="s">
        <v>730</v>
      </c>
      <c r="C380" s="583"/>
      <c r="D380" s="659"/>
      <c r="E380" s="658"/>
      <c r="F380" s="659"/>
      <c r="G380" s="660"/>
    </row>
    <row r="381" spans="1:7">
      <c r="A381" s="455"/>
      <c r="B381" s="462" t="s">
        <v>33</v>
      </c>
      <c r="C381" s="463">
        <v>4</v>
      </c>
      <c r="D381" s="464" t="s">
        <v>100</v>
      </c>
      <c r="E381" s="465"/>
      <c r="F381" s="464" t="s">
        <v>134</v>
      </c>
      <c r="G381" s="664">
        <f>C381*E381</f>
        <v>0</v>
      </c>
    </row>
    <row r="382" spans="1:7">
      <c r="A382" s="224"/>
      <c r="B382" s="225"/>
      <c r="C382" s="226"/>
      <c r="D382" s="227"/>
      <c r="F382" s="227"/>
      <c r="G382" s="668"/>
    </row>
    <row r="383" spans="1:7">
      <c r="A383" s="573"/>
      <c r="B383" s="456"/>
      <c r="C383" s="583" t="s">
        <v>338</v>
      </c>
      <c r="D383" s="657"/>
      <c r="E383" s="658"/>
      <c r="F383" s="659"/>
      <c r="G383" s="660"/>
    </row>
    <row r="384" spans="1:7">
      <c r="A384" s="573"/>
      <c r="B384" s="456"/>
      <c r="C384" s="583" t="s">
        <v>339</v>
      </c>
      <c r="D384" s="657"/>
      <c r="E384" s="661"/>
      <c r="F384" s="659"/>
      <c r="G384" s="660"/>
    </row>
    <row r="385" spans="1:7">
      <c r="A385" s="573"/>
      <c r="B385" s="456"/>
      <c r="C385" s="583" t="s">
        <v>340</v>
      </c>
      <c r="D385" s="662"/>
      <c r="E385" s="661"/>
      <c r="F385" s="659"/>
      <c r="G385" s="660"/>
    </row>
    <row r="386" spans="1:7">
      <c r="A386" s="455" t="s">
        <v>16</v>
      </c>
      <c r="B386" s="456" t="s">
        <v>481</v>
      </c>
      <c r="C386" s="583"/>
      <c r="D386" s="662"/>
      <c r="E386" s="661"/>
      <c r="F386" s="659"/>
      <c r="G386" s="660"/>
    </row>
    <row r="387" spans="1:7">
      <c r="A387" s="455"/>
      <c r="B387" s="462" t="s">
        <v>33</v>
      </c>
      <c r="C387" s="463">
        <v>3</v>
      </c>
      <c r="D387" s="464" t="s">
        <v>100</v>
      </c>
      <c r="E387" s="465"/>
      <c r="F387" s="464" t="s">
        <v>134</v>
      </c>
      <c r="G387" s="664">
        <f>C387*E387</f>
        <v>0</v>
      </c>
    </row>
    <row r="388" spans="1:7">
      <c r="A388" s="224"/>
      <c r="B388" s="225"/>
      <c r="C388" s="226"/>
      <c r="D388" s="227"/>
      <c r="F388" s="227"/>
      <c r="G388" s="668"/>
    </row>
    <row r="389" spans="1:7">
      <c r="A389" s="573"/>
      <c r="B389" s="456"/>
      <c r="C389" s="583" t="s">
        <v>338</v>
      </c>
      <c r="D389" s="657"/>
      <c r="E389" s="658"/>
      <c r="F389" s="659"/>
      <c r="G389" s="660"/>
    </row>
    <row r="390" spans="1:7">
      <c r="A390" s="573"/>
      <c r="B390" s="456"/>
      <c r="C390" s="583" t="s">
        <v>339</v>
      </c>
      <c r="D390" s="657"/>
      <c r="E390" s="661"/>
      <c r="F390" s="659"/>
      <c r="G390" s="660"/>
    </row>
    <row r="391" spans="1:7">
      <c r="A391" s="573"/>
      <c r="B391" s="456"/>
      <c r="C391" s="583" t="s">
        <v>340</v>
      </c>
      <c r="D391" s="662"/>
      <c r="E391" s="661"/>
      <c r="F391" s="659"/>
      <c r="G391" s="660"/>
    </row>
    <row r="392" spans="1:7">
      <c r="A392" s="455" t="s">
        <v>17</v>
      </c>
      <c r="B392" s="456" t="s">
        <v>482</v>
      </c>
      <c r="C392" s="583"/>
      <c r="D392" s="662"/>
      <c r="E392" s="661"/>
      <c r="F392" s="659"/>
      <c r="G392" s="660"/>
    </row>
    <row r="393" spans="1:7">
      <c r="A393" s="455"/>
      <c r="B393" s="462" t="s">
        <v>33</v>
      </c>
      <c r="C393" s="463">
        <v>1</v>
      </c>
      <c r="D393" s="464" t="s">
        <v>100</v>
      </c>
      <c r="E393" s="465"/>
      <c r="F393" s="464" t="s">
        <v>134</v>
      </c>
      <c r="G393" s="664">
        <f>C393*E393</f>
        <v>0</v>
      </c>
    </row>
    <row r="394" spans="1:7">
      <c r="A394" s="455"/>
      <c r="B394" s="467"/>
      <c r="C394" s="468"/>
      <c r="D394" s="469"/>
      <c r="E394" s="470"/>
      <c r="F394" s="469"/>
      <c r="G394" s="665"/>
    </row>
    <row r="395" spans="1:7">
      <c r="A395" s="573"/>
      <c r="B395" s="456"/>
      <c r="C395" s="583" t="s">
        <v>338</v>
      </c>
      <c r="D395" s="657"/>
      <c r="E395" s="658"/>
      <c r="F395" s="659"/>
      <c r="G395" s="660"/>
    </row>
    <row r="396" spans="1:7">
      <c r="A396" s="573"/>
      <c r="B396" s="456"/>
      <c r="C396" s="583" t="s">
        <v>339</v>
      </c>
      <c r="D396" s="657"/>
      <c r="E396" s="661"/>
      <c r="F396" s="659"/>
      <c r="G396" s="660"/>
    </row>
    <row r="397" spans="1:7">
      <c r="A397" s="573"/>
      <c r="B397" s="456"/>
      <c r="C397" s="583" t="s">
        <v>340</v>
      </c>
      <c r="D397" s="662"/>
      <c r="E397" s="661"/>
      <c r="F397" s="659"/>
      <c r="G397" s="660"/>
    </row>
    <row r="398" spans="1:7">
      <c r="A398" s="455" t="s">
        <v>18</v>
      </c>
      <c r="B398" s="456" t="s">
        <v>483</v>
      </c>
      <c r="C398" s="583"/>
      <c r="D398" s="659"/>
      <c r="E398" s="658"/>
      <c r="F398" s="659"/>
      <c r="G398" s="660"/>
    </row>
    <row r="399" spans="1:7">
      <c r="A399" s="455"/>
      <c r="B399" s="462" t="s">
        <v>33</v>
      </c>
      <c r="C399" s="463">
        <v>4</v>
      </c>
      <c r="D399" s="464" t="s">
        <v>100</v>
      </c>
      <c r="E399" s="465"/>
      <c r="F399" s="464" t="s">
        <v>134</v>
      </c>
      <c r="G399" s="664">
        <f>C399*E399</f>
        <v>0</v>
      </c>
    </row>
    <row r="400" spans="1:7">
      <c r="A400" s="455"/>
      <c r="B400" s="467"/>
      <c r="C400" s="468"/>
      <c r="D400" s="469"/>
      <c r="E400" s="470"/>
      <c r="F400" s="469"/>
      <c r="G400" s="665"/>
    </row>
    <row r="401" spans="1:7">
      <c r="A401" s="573"/>
      <c r="B401" s="456"/>
      <c r="C401" s="583" t="s">
        <v>338</v>
      </c>
      <c r="D401" s="657"/>
      <c r="E401" s="658"/>
      <c r="F401" s="659"/>
      <c r="G401" s="660"/>
    </row>
    <row r="402" spans="1:7">
      <c r="A402" s="573"/>
      <c r="B402" s="456"/>
      <c r="C402" s="583" t="s">
        <v>339</v>
      </c>
      <c r="D402" s="657"/>
      <c r="E402" s="661"/>
      <c r="F402" s="659"/>
      <c r="G402" s="660"/>
    </row>
    <row r="403" spans="1:7">
      <c r="A403" s="573"/>
      <c r="B403" s="456"/>
      <c r="C403" s="583" t="s">
        <v>340</v>
      </c>
      <c r="D403" s="662"/>
      <c r="E403" s="661"/>
      <c r="F403" s="659"/>
      <c r="G403" s="660"/>
    </row>
    <row r="404" spans="1:7">
      <c r="A404" s="455" t="s">
        <v>14</v>
      </c>
      <c r="B404" s="456" t="s">
        <v>484</v>
      </c>
      <c r="C404" s="583"/>
      <c r="D404" s="659"/>
      <c r="E404" s="658"/>
      <c r="F404" s="659"/>
      <c r="G404" s="660"/>
    </row>
    <row r="405" spans="1:7" ht="30">
      <c r="A405" s="455"/>
      <c r="B405" s="456" t="s">
        <v>826</v>
      </c>
      <c r="C405" s="583"/>
      <c r="D405" s="659"/>
      <c r="E405" s="658"/>
      <c r="F405" s="659"/>
      <c r="G405" s="660"/>
    </row>
    <row r="406" spans="1:7">
      <c r="A406" s="455"/>
      <c r="B406" s="456" t="s">
        <v>827</v>
      </c>
      <c r="C406" s="583"/>
      <c r="D406" s="659"/>
      <c r="E406" s="658"/>
      <c r="F406" s="659"/>
      <c r="G406" s="660"/>
    </row>
    <row r="407" spans="1:7">
      <c r="A407" s="455"/>
      <c r="B407" s="456" t="s">
        <v>478</v>
      </c>
      <c r="C407" s="583"/>
      <c r="D407" s="659"/>
      <c r="E407" s="658"/>
      <c r="F407" s="659"/>
      <c r="G407" s="660"/>
    </row>
    <row r="408" spans="1:7">
      <c r="A408" s="455"/>
      <c r="B408" s="456" t="s">
        <v>828</v>
      </c>
      <c r="C408" s="583"/>
      <c r="D408" s="659"/>
      <c r="E408" s="658"/>
      <c r="F408" s="659"/>
      <c r="G408" s="660"/>
    </row>
    <row r="409" spans="1:7">
      <c r="A409" s="455"/>
      <c r="B409" s="616" t="s">
        <v>829</v>
      </c>
      <c r="C409" s="583"/>
      <c r="D409" s="659"/>
      <c r="E409" s="658"/>
      <c r="F409" s="659"/>
      <c r="G409" s="660"/>
    </row>
    <row r="410" spans="1:7">
      <c r="A410" s="455"/>
      <c r="B410" s="456" t="s">
        <v>830</v>
      </c>
      <c r="C410" s="583"/>
      <c r="D410" s="659"/>
      <c r="E410" s="658"/>
      <c r="F410" s="659"/>
      <c r="G410" s="660"/>
    </row>
    <row r="411" spans="1:7" ht="30">
      <c r="A411" s="455"/>
      <c r="B411" s="456" t="s">
        <v>831</v>
      </c>
      <c r="C411" s="583"/>
      <c r="D411" s="659"/>
      <c r="E411" s="658"/>
      <c r="F411" s="659"/>
      <c r="G411" s="660"/>
    </row>
    <row r="412" spans="1:7" ht="45">
      <c r="A412" s="455"/>
      <c r="B412" s="883" t="s">
        <v>866</v>
      </c>
      <c r="C412" s="583"/>
      <c r="D412" s="659"/>
      <c r="E412" s="658"/>
      <c r="F412" s="659"/>
      <c r="G412" s="660"/>
    </row>
    <row r="413" spans="1:7" ht="30">
      <c r="A413" s="455"/>
      <c r="B413" s="883" t="s">
        <v>867</v>
      </c>
      <c r="C413" s="583"/>
      <c r="D413" s="659"/>
      <c r="E413" s="658"/>
      <c r="F413" s="659"/>
      <c r="G413" s="660"/>
    </row>
    <row r="414" spans="1:7" ht="45">
      <c r="A414" s="455"/>
      <c r="B414" s="456" t="s">
        <v>832</v>
      </c>
      <c r="C414" s="583"/>
      <c r="D414" s="659"/>
      <c r="E414" s="658"/>
      <c r="F414" s="659"/>
      <c r="G414" s="660"/>
    </row>
    <row r="415" spans="1:7" ht="30">
      <c r="A415" s="455"/>
      <c r="B415" s="456" t="s">
        <v>833</v>
      </c>
      <c r="C415" s="583"/>
      <c r="D415" s="659"/>
      <c r="E415" s="658"/>
      <c r="F415" s="659"/>
      <c r="G415" s="660"/>
    </row>
    <row r="416" spans="1:7" ht="60">
      <c r="A416" s="455"/>
      <c r="B416" s="456" t="s">
        <v>834</v>
      </c>
      <c r="C416" s="583"/>
      <c r="D416" s="659"/>
      <c r="E416" s="658"/>
      <c r="F416" s="659"/>
      <c r="G416" s="660"/>
    </row>
    <row r="417" spans="1:7">
      <c r="A417" s="455"/>
      <c r="B417" s="462" t="s">
        <v>33</v>
      </c>
      <c r="C417" s="463">
        <v>4</v>
      </c>
      <c r="D417" s="464" t="s">
        <v>100</v>
      </c>
      <c r="E417" s="465"/>
      <c r="F417" s="464" t="s">
        <v>134</v>
      </c>
      <c r="G417" s="664">
        <f>C417*E417</f>
        <v>0</v>
      </c>
    </row>
    <row r="418" spans="1:7">
      <c r="A418" s="455"/>
      <c r="B418" s="467"/>
      <c r="C418" s="468"/>
      <c r="D418" s="469"/>
      <c r="E418" s="470"/>
      <c r="F418" s="469"/>
      <c r="G418" s="665"/>
    </row>
    <row r="419" spans="1:7">
      <c r="A419" s="573"/>
      <c r="B419" s="456"/>
      <c r="C419" s="583" t="s">
        <v>338</v>
      </c>
      <c r="D419" s="657"/>
      <c r="E419" s="658"/>
      <c r="F419" s="659"/>
      <c r="G419" s="660"/>
    </row>
    <row r="420" spans="1:7">
      <c r="A420" s="573"/>
      <c r="B420" s="456"/>
      <c r="C420" s="583" t="s">
        <v>339</v>
      </c>
      <c r="D420" s="657"/>
      <c r="E420" s="661"/>
      <c r="F420" s="659"/>
      <c r="G420" s="660"/>
    </row>
    <row r="421" spans="1:7">
      <c r="A421" s="573"/>
      <c r="B421" s="456"/>
      <c r="C421" s="583" t="s">
        <v>340</v>
      </c>
      <c r="D421" s="662"/>
      <c r="E421" s="661"/>
      <c r="F421" s="659"/>
      <c r="G421" s="660"/>
    </row>
    <row r="422" spans="1:7">
      <c r="A422" s="455" t="s">
        <v>19</v>
      </c>
      <c r="B422" s="456" t="s">
        <v>485</v>
      </c>
      <c r="C422" s="583"/>
      <c r="D422" s="659"/>
      <c r="E422" s="658"/>
      <c r="F422" s="659"/>
      <c r="G422" s="660"/>
    </row>
    <row r="423" spans="1:7">
      <c r="A423" s="573"/>
      <c r="B423" s="456" t="s">
        <v>731</v>
      </c>
      <c r="C423" s="583"/>
      <c r="D423" s="659"/>
      <c r="E423" s="658"/>
      <c r="F423" s="659"/>
      <c r="G423" s="660"/>
    </row>
    <row r="424" spans="1:7">
      <c r="A424" s="455"/>
      <c r="B424" s="462" t="s">
        <v>33</v>
      </c>
      <c r="C424" s="463">
        <v>2</v>
      </c>
      <c r="D424" s="464" t="s">
        <v>100</v>
      </c>
      <c r="E424" s="465"/>
      <c r="F424" s="464" t="s">
        <v>134</v>
      </c>
      <c r="G424" s="664">
        <f>C424*E424</f>
        <v>0</v>
      </c>
    </row>
    <row r="425" spans="1:7">
      <c r="A425" s="455"/>
      <c r="B425" s="467"/>
      <c r="C425" s="468"/>
      <c r="D425" s="469"/>
      <c r="E425" s="470"/>
      <c r="F425" s="469"/>
      <c r="G425" s="665"/>
    </row>
    <row r="426" spans="1:7">
      <c r="A426" s="573"/>
      <c r="B426" s="456"/>
      <c r="C426" s="583" t="s">
        <v>338</v>
      </c>
      <c r="D426" s="657"/>
      <c r="E426" s="658"/>
      <c r="F426" s="659"/>
      <c r="G426" s="660"/>
    </row>
    <row r="427" spans="1:7">
      <c r="A427" s="573"/>
      <c r="B427" s="456"/>
      <c r="C427" s="583" t="s">
        <v>339</v>
      </c>
      <c r="D427" s="657"/>
      <c r="E427" s="661"/>
      <c r="F427" s="659"/>
      <c r="G427" s="660"/>
    </row>
    <row r="428" spans="1:7">
      <c r="A428" s="573"/>
      <c r="B428" s="456"/>
      <c r="C428" s="583" t="s">
        <v>340</v>
      </c>
      <c r="D428" s="662"/>
      <c r="E428" s="661"/>
      <c r="F428" s="659"/>
      <c r="G428" s="660"/>
    </row>
    <row r="429" spans="1:7" ht="30">
      <c r="A429" s="573" t="s">
        <v>54</v>
      </c>
      <c r="B429" s="456" t="s">
        <v>732</v>
      </c>
      <c r="C429" s="583"/>
      <c r="D429" s="659"/>
      <c r="E429" s="658"/>
      <c r="F429" s="659"/>
      <c r="G429" s="660"/>
    </row>
    <row r="430" spans="1:7">
      <c r="A430" s="455"/>
      <c r="B430" s="462" t="s">
        <v>33</v>
      </c>
      <c r="C430" s="463">
        <v>2</v>
      </c>
      <c r="D430" s="464" t="s">
        <v>100</v>
      </c>
      <c r="E430" s="465"/>
      <c r="F430" s="464" t="s">
        <v>134</v>
      </c>
      <c r="G430" s="664">
        <f>C430*E430</f>
        <v>0</v>
      </c>
    </row>
    <row r="431" spans="1:7">
      <c r="A431" s="455"/>
      <c r="B431" s="467"/>
      <c r="C431" s="468"/>
      <c r="D431" s="602"/>
      <c r="E431" s="470"/>
      <c r="F431" s="469"/>
      <c r="G431" s="665"/>
    </row>
    <row r="432" spans="1:7">
      <c r="A432" s="573"/>
      <c r="B432" s="456"/>
      <c r="C432" s="583" t="s">
        <v>338</v>
      </c>
      <c r="D432" s="657"/>
      <c r="E432" s="658"/>
      <c r="F432" s="659"/>
      <c r="G432" s="660"/>
    </row>
    <row r="433" spans="1:7">
      <c r="A433" s="573"/>
      <c r="B433" s="456"/>
      <c r="C433" s="583" t="s">
        <v>339</v>
      </c>
      <c r="D433" s="657"/>
      <c r="E433" s="661"/>
      <c r="F433" s="659"/>
      <c r="G433" s="660"/>
    </row>
    <row r="434" spans="1:7">
      <c r="A434" s="573"/>
      <c r="B434" s="456"/>
      <c r="C434" s="583" t="s">
        <v>340</v>
      </c>
      <c r="D434" s="662"/>
      <c r="E434" s="661"/>
      <c r="F434" s="659"/>
      <c r="G434" s="660"/>
    </row>
    <row r="435" spans="1:7">
      <c r="A435" s="573" t="s">
        <v>0</v>
      </c>
      <c r="B435" s="456" t="s">
        <v>486</v>
      </c>
      <c r="C435" s="583"/>
      <c r="D435" s="659"/>
      <c r="E435" s="658"/>
      <c r="F435" s="659"/>
      <c r="G435" s="660"/>
    </row>
    <row r="436" spans="1:7">
      <c r="A436" s="455"/>
      <c r="B436" s="462" t="s">
        <v>33</v>
      </c>
      <c r="C436" s="463">
        <v>2</v>
      </c>
      <c r="D436" s="464" t="s">
        <v>100</v>
      </c>
      <c r="E436" s="465"/>
      <c r="F436" s="464" t="s">
        <v>134</v>
      </c>
      <c r="G436" s="664">
        <f>C436*E436</f>
        <v>0</v>
      </c>
    </row>
    <row r="437" spans="1:7">
      <c r="A437" s="573"/>
      <c r="B437" s="456"/>
      <c r="C437" s="583"/>
      <c r="D437" s="659"/>
      <c r="E437" s="658"/>
      <c r="F437" s="659"/>
      <c r="G437" s="660"/>
    </row>
    <row r="438" spans="1:7">
      <c r="A438" s="573"/>
      <c r="B438" s="456"/>
      <c r="C438" s="583"/>
      <c r="D438" s="659"/>
      <c r="E438" s="658"/>
      <c r="F438" s="659"/>
      <c r="G438" s="660"/>
    </row>
    <row r="439" spans="1:7" ht="270">
      <c r="A439" s="573" t="s">
        <v>41</v>
      </c>
      <c r="B439" s="456" t="s">
        <v>873</v>
      </c>
      <c r="C439" s="455"/>
      <c r="D439" s="455"/>
      <c r="E439" s="710"/>
      <c r="F439" s="455"/>
      <c r="G439" s="669"/>
    </row>
    <row r="440" spans="1:7">
      <c r="A440" s="573"/>
      <c r="B440" s="456" t="s">
        <v>355</v>
      </c>
      <c r="C440" s="583"/>
      <c r="D440" s="659"/>
      <c r="E440" s="658"/>
      <c r="F440" s="659"/>
      <c r="G440" s="660"/>
    </row>
    <row r="441" spans="1:7">
      <c r="A441" s="573"/>
      <c r="B441" s="456"/>
      <c r="C441" s="583" t="s">
        <v>338</v>
      </c>
      <c r="D441" s="657"/>
      <c r="E441" s="658"/>
      <c r="F441" s="659"/>
      <c r="G441" s="660"/>
    </row>
    <row r="442" spans="1:7">
      <c r="A442" s="573"/>
      <c r="B442" s="456"/>
      <c r="C442" s="583" t="s">
        <v>339</v>
      </c>
      <c r="D442" s="657"/>
      <c r="E442" s="661"/>
      <c r="F442" s="659"/>
      <c r="G442" s="660"/>
    </row>
    <row r="443" spans="1:7">
      <c r="A443" s="573"/>
      <c r="B443" s="456"/>
      <c r="C443" s="583" t="s">
        <v>340</v>
      </c>
      <c r="D443" s="662"/>
      <c r="E443" s="661"/>
      <c r="F443" s="659"/>
      <c r="G443" s="660"/>
    </row>
    <row r="444" spans="1:7">
      <c r="A444" s="573"/>
      <c r="B444" s="456"/>
      <c r="C444" s="583"/>
      <c r="D444" s="659"/>
      <c r="E444" s="658"/>
      <c r="F444" s="659"/>
      <c r="G444" s="660"/>
    </row>
    <row r="445" spans="1:7">
      <c r="A445" s="573" t="s">
        <v>42</v>
      </c>
      <c r="B445" s="456" t="s">
        <v>733</v>
      </c>
      <c r="C445" s="583"/>
      <c r="D445" s="659"/>
      <c r="E445" s="658"/>
      <c r="F445" s="659"/>
      <c r="G445" s="660"/>
    </row>
    <row r="446" spans="1:7">
      <c r="A446" s="573"/>
      <c r="B446" s="456" t="s">
        <v>734</v>
      </c>
      <c r="C446" s="583"/>
      <c r="D446" s="659"/>
      <c r="E446" s="658"/>
      <c r="F446" s="659"/>
      <c r="G446" s="660"/>
    </row>
    <row r="447" spans="1:7">
      <c r="A447" s="455"/>
      <c r="B447" s="462" t="s">
        <v>33</v>
      </c>
      <c r="C447" s="463">
        <v>1</v>
      </c>
      <c r="D447" s="464" t="s">
        <v>100</v>
      </c>
      <c r="E447" s="465"/>
      <c r="F447" s="464" t="s">
        <v>134</v>
      </c>
      <c r="G447" s="664">
        <f>C447*E447</f>
        <v>0</v>
      </c>
    </row>
    <row r="448" spans="1:7">
      <c r="A448" s="573" t="s">
        <v>12</v>
      </c>
      <c r="B448" s="456" t="s">
        <v>733</v>
      </c>
      <c r="C448" s="583"/>
      <c r="D448" s="659"/>
      <c r="E448" s="658"/>
      <c r="F448" s="659"/>
      <c r="G448" s="660"/>
    </row>
    <row r="449" spans="1:7">
      <c r="A449" s="573"/>
      <c r="B449" s="456" t="s">
        <v>735</v>
      </c>
      <c r="C449" s="583"/>
      <c r="D449" s="659"/>
      <c r="E449" s="658"/>
      <c r="F449" s="659"/>
      <c r="G449" s="660"/>
    </row>
    <row r="450" spans="1:7">
      <c r="A450" s="455"/>
      <c r="B450" s="462" t="s">
        <v>33</v>
      </c>
      <c r="C450" s="463">
        <v>1</v>
      </c>
      <c r="D450" s="464" t="s">
        <v>100</v>
      </c>
      <c r="E450" s="465"/>
      <c r="F450" s="464" t="s">
        <v>134</v>
      </c>
      <c r="G450" s="664">
        <f>C450*E450</f>
        <v>0</v>
      </c>
    </row>
    <row r="451" spans="1:7">
      <c r="A451" s="573" t="s">
        <v>6</v>
      </c>
      <c r="B451" s="456" t="s">
        <v>733</v>
      </c>
      <c r="C451" s="583"/>
      <c r="D451" s="659"/>
      <c r="E451" s="658"/>
      <c r="F451" s="659"/>
      <c r="G451" s="660"/>
    </row>
    <row r="452" spans="1:7">
      <c r="A452" s="573"/>
      <c r="B452" s="456" t="s">
        <v>736</v>
      </c>
      <c r="C452" s="583"/>
      <c r="D452" s="659"/>
      <c r="E452" s="658"/>
      <c r="F452" s="659"/>
      <c r="G452" s="660"/>
    </row>
    <row r="453" spans="1:7">
      <c r="A453" s="455"/>
      <c r="B453" s="462" t="s">
        <v>33</v>
      </c>
      <c r="C453" s="463">
        <v>1</v>
      </c>
      <c r="D453" s="464" t="s">
        <v>100</v>
      </c>
      <c r="E453" s="465"/>
      <c r="F453" s="464" t="s">
        <v>134</v>
      </c>
      <c r="G453" s="664">
        <f>C453*E453</f>
        <v>0</v>
      </c>
    </row>
    <row r="454" spans="1:7">
      <c r="A454" s="573" t="s">
        <v>7</v>
      </c>
      <c r="B454" s="456" t="s">
        <v>733</v>
      </c>
      <c r="C454" s="583"/>
      <c r="D454" s="659"/>
      <c r="E454" s="658"/>
      <c r="F454" s="659"/>
      <c r="G454" s="660"/>
    </row>
    <row r="455" spans="1:7">
      <c r="A455" s="573"/>
      <c r="B455" s="456" t="s">
        <v>737</v>
      </c>
      <c r="C455" s="583"/>
      <c r="D455" s="659"/>
      <c r="E455" s="658"/>
      <c r="F455" s="659"/>
      <c r="G455" s="660"/>
    </row>
    <row r="456" spans="1:7">
      <c r="A456" s="455"/>
      <c r="B456" s="462" t="s">
        <v>33</v>
      </c>
      <c r="C456" s="463">
        <v>3</v>
      </c>
      <c r="D456" s="464" t="s">
        <v>100</v>
      </c>
      <c r="E456" s="465"/>
      <c r="F456" s="464" t="s">
        <v>134</v>
      </c>
      <c r="G456" s="664">
        <f>C456*E456</f>
        <v>0</v>
      </c>
    </row>
    <row r="457" spans="1:7">
      <c r="A457" s="573" t="s">
        <v>109</v>
      </c>
      <c r="B457" s="456" t="s">
        <v>733</v>
      </c>
      <c r="C457" s="583"/>
      <c r="D457" s="659"/>
      <c r="E457" s="658"/>
      <c r="F457" s="659"/>
      <c r="G457" s="660"/>
    </row>
    <row r="458" spans="1:7">
      <c r="A458" s="573"/>
      <c r="B458" s="456" t="s">
        <v>738</v>
      </c>
      <c r="C458" s="583"/>
      <c r="D458" s="659"/>
      <c r="E458" s="658"/>
      <c r="F458" s="659"/>
      <c r="G458" s="660"/>
    </row>
    <row r="459" spans="1:7">
      <c r="A459" s="455"/>
      <c r="B459" s="462" t="s">
        <v>33</v>
      </c>
      <c r="C459" s="463">
        <v>8</v>
      </c>
      <c r="D459" s="464" t="s">
        <v>100</v>
      </c>
      <c r="E459" s="465"/>
      <c r="F459" s="464" t="s">
        <v>134</v>
      </c>
      <c r="G459" s="664">
        <f>C459*E459</f>
        <v>0</v>
      </c>
    </row>
    <row r="460" spans="1:7">
      <c r="A460" s="573" t="s">
        <v>487</v>
      </c>
      <c r="B460" s="456" t="s">
        <v>733</v>
      </c>
      <c r="C460" s="583"/>
      <c r="D460" s="659"/>
      <c r="E460" s="658"/>
      <c r="F460" s="659"/>
      <c r="G460" s="660"/>
    </row>
    <row r="461" spans="1:7">
      <c r="A461" s="573"/>
      <c r="B461" s="456" t="s">
        <v>739</v>
      </c>
      <c r="C461" s="583"/>
      <c r="D461" s="659"/>
      <c r="E461" s="658"/>
      <c r="F461" s="659"/>
      <c r="G461" s="660"/>
    </row>
    <row r="462" spans="1:7">
      <c r="A462" s="455"/>
      <c r="B462" s="462" t="s">
        <v>33</v>
      </c>
      <c r="C462" s="463">
        <v>6</v>
      </c>
      <c r="D462" s="464" t="s">
        <v>100</v>
      </c>
      <c r="E462" s="465"/>
      <c r="F462" s="464" t="s">
        <v>134</v>
      </c>
      <c r="G462" s="664">
        <f>C462*E462</f>
        <v>0</v>
      </c>
    </row>
    <row r="463" spans="1:7">
      <c r="A463" s="573" t="s">
        <v>488</v>
      </c>
      <c r="B463" s="456" t="s">
        <v>733</v>
      </c>
      <c r="C463" s="583"/>
      <c r="D463" s="659"/>
      <c r="E463" s="658"/>
      <c r="F463" s="659"/>
      <c r="G463" s="660"/>
    </row>
    <row r="464" spans="1:7">
      <c r="A464" s="573"/>
      <c r="B464" s="456" t="s">
        <v>740</v>
      </c>
      <c r="C464" s="583"/>
      <c r="D464" s="659"/>
      <c r="E464" s="658"/>
      <c r="F464" s="659"/>
      <c r="G464" s="660"/>
    </row>
    <row r="465" spans="1:7">
      <c r="A465" s="455"/>
      <c r="B465" s="462" t="s">
        <v>33</v>
      </c>
      <c r="C465" s="463">
        <v>2</v>
      </c>
      <c r="D465" s="464" t="s">
        <v>100</v>
      </c>
      <c r="E465" s="465"/>
      <c r="F465" s="464" t="s">
        <v>134</v>
      </c>
      <c r="G465" s="664">
        <f>C465*E465</f>
        <v>0</v>
      </c>
    </row>
    <row r="466" spans="1:7">
      <c r="A466" s="573" t="s">
        <v>489</v>
      </c>
      <c r="B466" s="456" t="s">
        <v>733</v>
      </c>
      <c r="C466" s="583"/>
      <c r="D466" s="659"/>
      <c r="E466" s="658"/>
      <c r="F466" s="659"/>
      <c r="G466" s="660"/>
    </row>
    <row r="467" spans="1:7">
      <c r="A467" s="573"/>
      <c r="B467" s="456" t="s">
        <v>741</v>
      </c>
      <c r="C467" s="583"/>
      <c r="D467" s="659"/>
      <c r="E467" s="658"/>
      <c r="F467" s="659"/>
      <c r="G467" s="660"/>
    </row>
    <row r="468" spans="1:7">
      <c r="A468" s="455"/>
      <c r="B468" s="462" t="s">
        <v>33</v>
      </c>
      <c r="C468" s="463">
        <v>5</v>
      </c>
      <c r="D468" s="464" t="s">
        <v>100</v>
      </c>
      <c r="E468" s="465"/>
      <c r="F468" s="464" t="s">
        <v>134</v>
      </c>
      <c r="G468" s="664">
        <f>C468*E468</f>
        <v>0</v>
      </c>
    </row>
    <row r="469" spans="1:7">
      <c r="A469" s="455" t="s">
        <v>490</v>
      </c>
      <c r="B469" s="456" t="s">
        <v>742</v>
      </c>
      <c r="C469" s="468"/>
      <c r="D469" s="469"/>
      <c r="E469" s="470"/>
      <c r="F469" s="469"/>
      <c r="G469" s="665"/>
    </row>
    <row r="470" spans="1:7">
      <c r="A470" s="573"/>
      <c r="B470" s="456" t="s">
        <v>743</v>
      </c>
      <c r="C470" s="583"/>
      <c r="D470" s="659"/>
      <c r="E470" s="658"/>
      <c r="F470" s="659"/>
      <c r="G470" s="660"/>
    </row>
    <row r="471" spans="1:7">
      <c r="A471" s="455"/>
      <c r="B471" s="462" t="s">
        <v>33</v>
      </c>
      <c r="C471" s="463">
        <v>2</v>
      </c>
      <c r="D471" s="464" t="s">
        <v>100</v>
      </c>
      <c r="E471" s="465"/>
      <c r="F471" s="464" t="s">
        <v>134</v>
      </c>
      <c r="G471" s="664">
        <f>C471*E471</f>
        <v>0</v>
      </c>
    </row>
    <row r="472" spans="1:7">
      <c r="A472" s="455" t="s">
        <v>491</v>
      </c>
      <c r="B472" s="456" t="s">
        <v>742</v>
      </c>
      <c r="C472" s="468"/>
      <c r="D472" s="469"/>
      <c r="E472" s="470"/>
      <c r="F472" s="469"/>
      <c r="G472" s="665"/>
    </row>
    <row r="473" spans="1:7">
      <c r="A473" s="573"/>
      <c r="B473" s="456" t="s">
        <v>744</v>
      </c>
      <c r="C473" s="583"/>
      <c r="D473" s="659"/>
      <c r="E473" s="658"/>
      <c r="F473" s="659"/>
      <c r="G473" s="660"/>
    </row>
    <row r="474" spans="1:7">
      <c r="A474" s="455"/>
      <c r="B474" s="462" t="s">
        <v>33</v>
      </c>
      <c r="C474" s="463">
        <v>2</v>
      </c>
      <c r="D474" s="464" t="s">
        <v>100</v>
      </c>
      <c r="E474" s="465"/>
      <c r="F474" s="464" t="s">
        <v>134</v>
      </c>
      <c r="G474" s="664">
        <f>C474*E474</f>
        <v>0</v>
      </c>
    </row>
    <row r="475" spans="1:7">
      <c r="A475" s="455" t="s">
        <v>492</v>
      </c>
      <c r="B475" s="456" t="s">
        <v>742</v>
      </c>
      <c r="C475" s="468"/>
      <c r="D475" s="469"/>
      <c r="E475" s="470"/>
      <c r="F475" s="469"/>
      <c r="G475" s="665"/>
    </row>
    <row r="476" spans="1:7">
      <c r="A476" s="573"/>
      <c r="B476" s="456" t="s">
        <v>745</v>
      </c>
      <c r="C476" s="583"/>
      <c r="D476" s="659"/>
      <c r="E476" s="658"/>
      <c r="F476" s="659"/>
      <c r="G476" s="660"/>
    </row>
    <row r="477" spans="1:7">
      <c r="A477" s="455"/>
      <c r="B477" s="462" t="s">
        <v>33</v>
      </c>
      <c r="C477" s="463">
        <v>3</v>
      </c>
      <c r="D477" s="464" t="s">
        <v>100</v>
      </c>
      <c r="E477" s="465"/>
      <c r="F477" s="464" t="s">
        <v>134</v>
      </c>
      <c r="G477" s="664">
        <f>C477*E477</f>
        <v>0</v>
      </c>
    </row>
    <row r="478" spans="1:7">
      <c r="A478" s="455" t="s">
        <v>493</v>
      </c>
      <c r="B478" s="456" t="s">
        <v>742</v>
      </c>
      <c r="C478" s="468"/>
      <c r="D478" s="469"/>
      <c r="E478" s="470"/>
      <c r="F478" s="469"/>
      <c r="G478" s="665"/>
    </row>
    <row r="479" spans="1:7">
      <c r="A479" s="573"/>
      <c r="B479" s="456" t="s">
        <v>746</v>
      </c>
      <c r="C479" s="583"/>
      <c r="D479" s="659"/>
      <c r="E479" s="658"/>
      <c r="F479" s="659"/>
      <c r="G479" s="660"/>
    </row>
    <row r="480" spans="1:7">
      <c r="A480" s="455"/>
      <c r="B480" s="462" t="s">
        <v>33</v>
      </c>
      <c r="C480" s="463">
        <v>3</v>
      </c>
      <c r="D480" s="464" t="s">
        <v>100</v>
      </c>
      <c r="E480" s="465"/>
      <c r="F480" s="464" t="s">
        <v>134</v>
      </c>
      <c r="G480" s="664">
        <f>C480*E480</f>
        <v>0</v>
      </c>
    </row>
    <row r="481" spans="1:7">
      <c r="A481" s="455" t="s">
        <v>494</v>
      </c>
      <c r="B481" s="456" t="s">
        <v>747</v>
      </c>
      <c r="C481" s="583"/>
      <c r="D481" s="659"/>
      <c r="E481" s="658"/>
      <c r="F481" s="659"/>
      <c r="G481" s="660"/>
    </row>
    <row r="482" spans="1:7">
      <c r="A482" s="573"/>
      <c r="B482" s="456" t="s">
        <v>748</v>
      </c>
      <c r="C482" s="583"/>
      <c r="D482" s="659"/>
      <c r="E482" s="658"/>
      <c r="F482" s="659"/>
      <c r="G482" s="660"/>
    </row>
    <row r="483" spans="1:7">
      <c r="A483" s="455"/>
      <c r="B483" s="462" t="s">
        <v>33</v>
      </c>
      <c r="C483" s="463">
        <v>1</v>
      </c>
      <c r="D483" s="464" t="s">
        <v>100</v>
      </c>
      <c r="E483" s="465"/>
      <c r="F483" s="464" t="s">
        <v>134</v>
      </c>
      <c r="G483" s="664">
        <f>C483*E483</f>
        <v>0</v>
      </c>
    </row>
    <row r="484" spans="1:7">
      <c r="A484" s="455" t="s">
        <v>495</v>
      </c>
      <c r="B484" s="456" t="s">
        <v>747</v>
      </c>
      <c r="C484" s="583"/>
      <c r="D484" s="659"/>
      <c r="E484" s="658"/>
      <c r="F484" s="659"/>
      <c r="G484" s="660"/>
    </row>
    <row r="485" spans="1:7">
      <c r="A485" s="573"/>
      <c r="B485" s="456" t="s">
        <v>749</v>
      </c>
      <c r="C485" s="583"/>
      <c r="D485" s="659"/>
      <c r="E485" s="658"/>
      <c r="F485" s="659"/>
      <c r="G485" s="660"/>
    </row>
    <row r="486" spans="1:7">
      <c r="A486" s="455"/>
      <c r="B486" s="462" t="s">
        <v>33</v>
      </c>
      <c r="C486" s="463">
        <v>1</v>
      </c>
      <c r="D486" s="464" t="s">
        <v>100</v>
      </c>
      <c r="E486" s="465"/>
      <c r="F486" s="464" t="s">
        <v>134</v>
      </c>
      <c r="G486" s="664">
        <f>C486*E486</f>
        <v>0</v>
      </c>
    </row>
    <row r="487" spans="1:7">
      <c r="A487" s="455" t="s">
        <v>496</v>
      </c>
      <c r="B487" s="456" t="s">
        <v>747</v>
      </c>
      <c r="C487" s="583"/>
      <c r="D487" s="659"/>
      <c r="E487" s="658"/>
      <c r="F487" s="659"/>
      <c r="G487" s="660"/>
    </row>
    <row r="488" spans="1:7">
      <c r="A488" s="573"/>
      <c r="B488" s="456" t="s">
        <v>750</v>
      </c>
      <c r="C488" s="583"/>
      <c r="D488" s="659"/>
      <c r="E488" s="658"/>
      <c r="F488" s="659"/>
      <c r="G488" s="660"/>
    </row>
    <row r="489" spans="1:7">
      <c r="A489" s="455"/>
      <c r="B489" s="462" t="s">
        <v>33</v>
      </c>
      <c r="C489" s="463">
        <v>4</v>
      </c>
      <c r="D489" s="464" t="s">
        <v>100</v>
      </c>
      <c r="E489" s="465"/>
      <c r="F489" s="464" t="s">
        <v>134</v>
      </c>
      <c r="G489" s="664">
        <f>C489*E489</f>
        <v>0</v>
      </c>
    </row>
    <row r="490" spans="1:7">
      <c r="A490" s="455" t="s">
        <v>497</v>
      </c>
      <c r="B490" s="456" t="s">
        <v>747</v>
      </c>
      <c r="C490" s="583"/>
      <c r="D490" s="659"/>
      <c r="E490" s="658"/>
      <c r="F490" s="659"/>
      <c r="G490" s="660"/>
    </row>
    <row r="491" spans="1:7">
      <c r="A491" s="573"/>
      <c r="B491" s="456" t="s">
        <v>751</v>
      </c>
      <c r="C491" s="583"/>
      <c r="D491" s="659"/>
      <c r="E491" s="658"/>
      <c r="F491" s="659"/>
      <c r="G491" s="660"/>
    </row>
    <row r="492" spans="1:7">
      <c r="A492" s="455"/>
      <c r="B492" s="462" t="s">
        <v>33</v>
      </c>
      <c r="C492" s="463">
        <v>4</v>
      </c>
      <c r="D492" s="464" t="s">
        <v>100</v>
      </c>
      <c r="E492" s="465"/>
      <c r="F492" s="464" t="s">
        <v>134</v>
      </c>
      <c r="G492" s="664">
        <f>C492*E492</f>
        <v>0</v>
      </c>
    </row>
    <row r="493" spans="1:7" ht="30">
      <c r="A493" s="455" t="s">
        <v>498</v>
      </c>
      <c r="B493" s="456" t="s">
        <v>752</v>
      </c>
      <c r="C493" s="583"/>
      <c r="D493" s="659"/>
      <c r="E493" s="658"/>
      <c r="F493" s="659"/>
      <c r="G493" s="660"/>
    </row>
    <row r="494" spans="1:7">
      <c r="A494" s="573"/>
      <c r="B494" s="456" t="s">
        <v>748</v>
      </c>
      <c r="C494" s="583"/>
      <c r="D494" s="659"/>
      <c r="E494" s="658"/>
      <c r="F494" s="659"/>
      <c r="G494" s="660"/>
    </row>
    <row r="495" spans="1:7">
      <c r="A495" s="455"/>
      <c r="B495" s="462" t="s">
        <v>33</v>
      </c>
      <c r="C495" s="463">
        <v>4</v>
      </c>
      <c r="D495" s="464" t="s">
        <v>100</v>
      </c>
      <c r="E495" s="465"/>
      <c r="F495" s="464" t="s">
        <v>134</v>
      </c>
      <c r="G495" s="664">
        <f>C495*E495</f>
        <v>0</v>
      </c>
    </row>
    <row r="496" spans="1:7" ht="30">
      <c r="A496" s="455" t="s">
        <v>499</v>
      </c>
      <c r="B496" s="456" t="s">
        <v>752</v>
      </c>
      <c r="C496" s="583"/>
      <c r="D496" s="659"/>
      <c r="E496" s="658"/>
      <c r="F496" s="659"/>
      <c r="G496" s="660"/>
    </row>
    <row r="497" spans="1:7">
      <c r="A497" s="573"/>
      <c r="B497" s="456" t="s">
        <v>749</v>
      </c>
      <c r="C497" s="583"/>
      <c r="D497" s="659"/>
      <c r="E497" s="658"/>
      <c r="F497" s="659"/>
      <c r="G497" s="660"/>
    </row>
    <row r="498" spans="1:7">
      <c r="A498" s="455"/>
      <c r="B498" s="462" t="s">
        <v>33</v>
      </c>
      <c r="C498" s="463">
        <v>4</v>
      </c>
      <c r="D498" s="464" t="s">
        <v>100</v>
      </c>
      <c r="E498" s="465"/>
      <c r="F498" s="464" t="s">
        <v>134</v>
      </c>
      <c r="G498" s="664">
        <f>C498*E498</f>
        <v>0</v>
      </c>
    </row>
    <row r="499" spans="1:7" ht="30">
      <c r="A499" s="455" t="s">
        <v>500</v>
      </c>
      <c r="B499" s="456" t="s">
        <v>752</v>
      </c>
      <c r="C499" s="583"/>
      <c r="D499" s="659"/>
      <c r="E499" s="658"/>
      <c r="F499" s="659"/>
      <c r="G499" s="660"/>
    </row>
    <row r="500" spans="1:7">
      <c r="A500" s="573"/>
      <c r="B500" s="456" t="s">
        <v>751</v>
      </c>
      <c r="C500" s="583"/>
      <c r="D500" s="659"/>
      <c r="E500" s="658"/>
      <c r="F500" s="659"/>
      <c r="G500" s="660"/>
    </row>
    <row r="501" spans="1:7">
      <c r="A501" s="455"/>
      <c r="B501" s="462" t="s">
        <v>33</v>
      </c>
      <c r="C501" s="463">
        <v>3</v>
      </c>
      <c r="D501" s="464" t="s">
        <v>100</v>
      </c>
      <c r="E501" s="465"/>
      <c r="F501" s="464" t="s">
        <v>134</v>
      </c>
      <c r="G501" s="664">
        <f>C501*E501</f>
        <v>0</v>
      </c>
    </row>
    <row r="502" spans="1:7">
      <c r="A502" s="455" t="s">
        <v>501</v>
      </c>
      <c r="B502" s="456" t="s">
        <v>753</v>
      </c>
      <c r="C502" s="583"/>
      <c r="D502" s="659"/>
      <c r="E502" s="658"/>
      <c r="F502" s="659"/>
      <c r="G502" s="660"/>
    </row>
    <row r="503" spans="1:7">
      <c r="A503" s="573"/>
      <c r="B503" s="456" t="s">
        <v>754</v>
      </c>
      <c r="C503" s="583"/>
      <c r="D503" s="659"/>
      <c r="E503" s="658"/>
      <c r="F503" s="659"/>
      <c r="G503" s="660"/>
    </row>
    <row r="504" spans="1:7">
      <c r="A504" s="455"/>
      <c r="B504" s="462" t="s">
        <v>33</v>
      </c>
      <c r="C504" s="463">
        <v>7</v>
      </c>
      <c r="D504" s="464" t="s">
        <v>100</v>
      </c>
      <c r="E504" s="465"/>
      <c r="F504" s="464" t="s">
        <v>134</v>
      </c>
      <c r="G504" s="664">
        <f>C504*E504</f>
        <v>0</v>
      </c>
    </row>
    <row r="505" spans="1:7" ht="30">
      <c r="A505" s="455" t="s">
        <v>502</v>
      </c>
      <c r="B505" s="456" t="s">
        <v>755</v>
      </c>
      <c r="C505" s="583"/>
      <c r="D505" s="659"/>
      <c r="E505" s="658"/>
      <c r="F505" s="659"/>
      <c r="G505" s="660"/>
    </row>
    <row r="506" spans="1:7">
      <c r="A506" s="573"/>
      <c r="B506" s="456" t="s">
        <v>756</v>
      </c>
      <c r="C506" s="583"/>
      <c r="D506" s="659"/>
      <c r="E506" s="658"/>
      <c r="F506" s="659"/>
      <c r="G506" s="660"/>
    </row>
    <row r="507" spans="1:7">
      <c r="A507" s="455"/>
      <c r="B507" s="462" t="s">
        <v>33</v>
      </c>
      <c r="C507" s="463">
        <v>1</v>
      </c>
      <c r="D507" s="464" t="s">
        <v>100</v>
      </c>
      <c r="E507" s="465"/>
      <c r="F507" s="464" t="s">
        <v>134</v>
      </c>
      <c r="G507" s="664">
        <f>C507*E507</f>
        <v>0</v>
      </c>
    </row>
    <row r="508" spans="1:7" ht="30">
      <c r="A508" s="455" t="s">
        <v>503</v>
      </c>
      <c r="B508" s="456" t="s">
        <v>755</v>
      </c>
      <c r="C508" s="583"/>
      <c r="D508" s="659"/>
      <c r="E508" s="658"/>
      <c r="F508" s="659"/>
      <c r="G508" s="660"/>
    </row>
    <row r="509" spans="1:7">
      <c r="A509" s="573"/>
      <c r="B509" s="456" t="s">
        <v>757</v>
      </c>
      <c r="C509" s="583"/>
      <c r="D509" s="659"/>
      <c r="E509" s="658"/>
      <c r="F509" s="659"/>
      <c r="G509" s="660"/>
    </row>
    <row r="510" spans="1:7" ht="15" customHeight="1">
      <c r="A510" s="455"/>
      <c r="B510" s="462" t="s">
        <v>33</v>
      </c>
      <c r="C510" s="463">
        <v>3</v>
      </c>
      <c r="D510" s="464" t="s">
        <v>100</v>
      </c>
      <c r="E510" s="465"/>
      <c r="F510" s="464" t="s">
        <v>134</v>
      </c>
      <c r="G510" s="664">
        <f>C510*E510</f>
        <v>0</v>
      </c>
    </row>
    <row r="511" spans="1:7">
      <c r="A511" s="455" t="s">
        <v>504</v>
      </c>
      <c r="B511" s="456" t="s">
        <v>758</v>
      </c>
      <c r="C511" s="583"/>
      <c r="D511" s="659"/>
      <c r="E511" s="658"/>
      <c r="F511" s="659"/>
      <c r="G511" s="660"/>
    </row>
    <row r="512" spans="1:7">
      <c r="A512" s="573"/>
      <c r="B512" s="456" t="s">
        <v>759</v>
      </c>
      <c r="C512" s="583"/>
      <c r="D512" s="659"/>
      <c r="E512" s="658"/>
      <c r="F512" s="659"/>
      <c r="G512" s="660"/>
    </row>
    <row r="513" spans="1:7">
      <c r="A513" s="455"/>
      <c r="B513" s="462" t="s">
        <v>33</v>
      </c>
      <c r="C513" s="463">
        <v>3</v>
      </c>
      <c r="D513" s="464" t="s">
        <v>100</v>
      </c>
      <c r="E513" s="465"/>
      <c r="F513" s="464" t="s">
        <v>134</v>
      </c>
      <c r="G513" s="664">
        <f>C513*E513</f>
        <v>0</v>
      </c>
    </row>
    <row r="514" spans="1:7">
      <c r="A514" s="455" t="s">
        <v>505</v>
      </c>
      <c r="B514" s="456" t="s">
        <v>758</v>
      </c>
      <c r="C514" s="583"/>
      <c r="D514" s="659"/>
      <c r="E514" s="658"/>
      <c r="F514" s="659"/>
      <c r="G514" s="660"/>
    </row>
    <row r="515" spans="1:7">
      <c r="A515" s="573"/>
      <c r="B515" s="456" t="s">
        <v>756</v>
      </c>
      <c r="C515" s="583"/>
      <c r="D515" s="659"/>
      <c r="E515" s="658"/>
      <c r="F515" s="659"/>
      <c r="G515" s="660"/>
    </row>
    <row r="516" spans="1:7">
      <c r="A516" s="455"/>
      <c r="B516" s="462" t="s">
        <v>33</v>
      </c>
      <c r="C516" s="463">
        <v>3</v>
      </c>
      <c r="D516" s="464" t="s">
        <v>100</v>
      </c>
      <c r="E516" s="465"/>
      <c r="F516" s="464" t="s">
        <v>134</v>
      </c>
      <c r="G516" s="664">
        <f>C516*E516</f>
        <v>0</v>
      </c>
    </row>
    <row r="517" spans="1:7">
      <c r="A517" s="455" t="s">
        <v>506</v>
      </c>
      <c r="B517" s="456" t="s">
        <v>760</v>
      </c>
      <c r="C517" s="451"/>
      <c r="D517" s="499"/>
      <c r="E517" s="500"/>
      <c r="F517" s="499"/>
      <c r="G517" s="501"/>
    </row>
    <row r="518" spans="1:7">
      <c r="A518" s="455"/>
      <c r="B518" s="456" t="s">
        <v>761</v>
      </c>
      <c r="C518" s="451"/>
      <c r="D518" s="499"/>
      <c r="E518" s="500"/>
      <c r="F518" s="499"/>
      <c r="G518" s="501"/>
    </row>
    <row r="519" spans="1:7" ht="15.75" customHeight="1">
      <c r="A519" s="455"/>
      <c r="B519" s="462" t="s">
        <v>33</v>
      </c>
      <c r="C519" s="463">
        <v>1</v>
      </c>
      <c r="D519" s="464" t="s">
        <v>100</v>
      </c>
      <c r="E519" s="465"/>
      <c r="F519" s="464" t="s">
        <v>134</v>
      </c>
      <c r="G519" s="664">
        <f>C519*E519</f>
        <v>0</v>
      </c>
    </row>
    <row r="520" spans="1:7">
      <c r="A520" s="455" t="s">
        <v>507</v>
      </c>
      <c r="B520" s="456" t="s">
        <v>760</v>
      </c>
      <c r="C520" s="451"/>
      <c r="D520" s="499"/>
      <c r="E520" s="500"/>
      <c r="F520" s="499"/>
      <c r="G520" s="501"/>
    </row>
    <row r="521" spans="1:7">
      <c r="A521" s="455"/>
      <c r="B521" s="456" t="s">
        <v>762</v>
      </c>
      <c r="C521" s="451"/>
      <c r="D521" s="499"/>
      <c r="E521" s="500"/>
      <c r="F521" s="499"/>
      <c r="G521" s="501"/>
    </row>
    <row r="522" spans="1:7">
      <c r="A522" s="455"/>
      <c r="B522" s="462" t="s">
        <v>33</v>
      </c>
      <c r="C522" s="463">
        <v>1</v>
      </c>
      <c r="D522" s="464" t="s">
        <v>100</v>
      </c>
      <c r="E522" s="465"/>
      <c r="F522" s="464" t="s">
        <v>134</v>
      </c>
      <c r="G522" s="664">
        <f>C522*E522</f>
        <v>0</v>
      </c>
    </row>
    <row r="523" spans="1:7">
      <c r="A523" s="455" t="s">
        <v>508</v>
      </c>
      <c r="B523" s="456" t="s">
        <v>760</v>
      </c>
      <c r="C523" s="451"/>
      <c r="D523" s="499"/>
      <c r="E523" s="500"/>
      <c r="F523" s="499"/>
      <c r="G523" s="501"/>
    </row>
    <row r="524" spans="1:7">
      <c r="A524" s="455"/>
      <c r="B524" s="456" t="s">
        <v>763</v>
      </c>
      <c r="C524" s="451"/>
      <c r="D524" s="499"/>
      <c r="E524" s="500"/>
      <c r="F524" s="499"/>
      <c r="G524" s="501"/>
    </row>
    <row r="525" spans="1:7">
      <c r="A525" s="455"/>
      <c r="B525" s="462" t="s">
        <v>33</v>
      </c>
      <c r="C525" s="463">
        <v>2</v>
      </c>
      <c r="D525" s="464" t="s">
        <v>100</v>
      </c>
      <c r="E525" s="465"/>
      <c r="F525" s="464" t="s">
        <v>134</v>
      </c>
      <c r="G525" s="664">
        <f>C525*E525</f>
        <v>0</v>
      </c>
    </row>
    <row r="526" spans="1:7">
      <c r="A526" s="455" t="s">
        <v>509</v>
      </c>
      <c r="B526" s="456" t="s">
        <v>760</v>
      </c>
      <c r="C526" s="451"/>
      <c r="D526" s="499"/>
      <c r="E526" s="500"/>
      <c r="F526" s="499"/>
      <c r="G526" s="501"/>
    </row>
    <row r="527" spans="1:7">
      <c r="A527" s="455"/>
      <c r="B527" s="456" t="s">
        <v>764</v>
      </c>
      <c r="C527" s="451"/>
      <c r="D527" s="499"/>
      <c r="E527" s="500"/>
      <c r="F527" s="499"/>
      <c r="G527" s="501"/>
    </row>
    <row r="528" spans="1:7">
      <c r="A528" s="455"/>
      <c r="B528" s="462" t="s">
        <v>33</v>
      </c>
      <c r="C528" s="463">
        <v>1</v>
      </c>
      <c r="D528" s="464" t="s">
        <v>100</v>
      </c>
      <c r="E528" s="465"/>
      <c r="F528" s="464" t="s">
        <v>134</v>
      </c>
      <c r="G528" s="664">
        <f>C528*E528</f>
        <v>0</v>
      </c>
    </row>
    <row r="529" spans="1:7">
      <c r="A529" s="455" t="s">
        <v>510</v>
      </c>
      <c r="B529" s="456" t="s">
        <v>760</v>
      </c>
      <c r="C529" s="451"/>
      <c r="D529" s="499"/>
      <c r="E529" s="500"/>
      <c r="F529" s="499"/>
      <c r="G529" s="501"/>
    </row>
    <row r="530" spans="1:7">
      <c r="A530" s="455"/>
      <c r="B530" s="456" t="s">
        <v>765</v>
      </c>
      <c r="C530" s="451"/>
      <c r="D530" s="499"/>
      <c r="E530" s="500"/>
      <c r="F530" s="499"/>
      <c r="G530" s="501"/>
    </row>
    <row r="531" spans="1:7">
      <c r="A531" s="455"/>
      <c r="B531" s="462" t="s">
        <v>33</v>
      </c>
      <c r="C531" s="463">
        <v>1</v>
      </c>
      <c r="D531" s="464" t="s">
        <v>100</v>
      </c>
      <c r="E531" s="465"/>
      <c r="F531" s="464" t="s">
        <v>134</v>
      </c>
      <c r="G531" s="664">
        <f>C531*E531</f>
        <v>0</v>
      </c>
    </row>
    <row r="532" spans="1:7">
      <c r="A532" s="455" t="s">
        <v>511</v>
      </c>
      <c r="B532" s="456" t="s">
        <v>766</v>
      </c>
      <c r="C532" s="451"/>
      <c r="D532" s="499"/>
      <c r="E532" s="500"/>
      <c r="F532" s="499"/>
      <c r="G532" s="501"/>
    </row>
    <row r="533" spans="1:7">
      <c r="A533" s="455"/>
      <c r="B533" s="456" t="s">
        <v>767</v>
      </c>
      <c r="C533" s="451"/>
      <c r="D533" s="499"/>
      <c r="E533" s="500"/>
      <c r="F533" s="499"/>
      <c r="G533" s="501"/>
    </row>
    <row r="534" spans="1:7">
      <c r="A534" s="455"/>
      <c r="B534" s="462" t="s">
        <v>33</v>
      </c>
      <c r="C534" s="463">
        <v>4</v>
      </c>
      <c r="D534" s="464" t="s">
        <v>100</v>
      </c>
      <c r="E534" s="465"/>
      <c r="F534" s="464" t="s">
        <v>134</v>
      </c>
      <c r="G534" s="664">
        <f>C534*E534</f>
        <v>0</v>
      </c>
    </row>
    <row r="535" spans="1:7">
      <c r="A535" s="455" t="s">
        <v>512</v>
      </c>
      <c r="B535" s="456" t="s">
        <v>768</v>
      </c>
      <c r="C535" s="451"/>
      <c r="D535" s="499"/>
      <c r="E535" s="500"/>
      <c r="F535" s="499"/>
      <c r="G535" s="501"/>
    </row>
    <row r="536" spans="1:7">
      <c r="A536" s="455"/>
      <c r="B536" s="456" t="s">
        <v>769</v>
      </c>
      <c r="C536" s="451"/>
      <c r="D536" s="499"/>
      <c r="E536" s="500"/>
      <c r="F536" s="499"/>
      <c r="G536" s="501"/>
    </row>
    <row r="537" spans="1:7">
      <c r="A537" s="455"/>
      <c r="B537" s="462" t="s">
        <v>33</v>
      </c>
      <c r="C537" s="463">
        <v>1</v>
      </c>
      <c r="D537" s="464" t="s">
        <v>100</v>
      </c>
      <c r="E537" s="465"/>
      <c r="F537" s="464" t="s">
        <v>134</v>
      </c>
      <c r="G537" s="664">
        <f>C537*E537</f>
        <v>0</v>
      </c>
    </row>
    <row r="538" spans="1:7">
      <c r="A538" s="455"/>
      <c r="B538" s="467"/>
      <c r="C538" s="468"/>
      <c r="D538" s="469"/>
      <c r="E538" s="470"/>
      <c r="F538" s="469"/>
      <c r="G538" s="665"/>
    </row>
    <row r="539" spans="1:7">
      <c r="A539" s="455"/>
      <c r="B539" s="467"/>
      <c r="C539" s="468"/>
      <c r="D539" s="469"/>
      <c r="E539" s="470"/>
      <c r="F539" s="469"/>
      <c r="G539" s="665"/>
    </row>
    <row r="540" spans="1:7" ht="150">
      <c r="A540" s="455" t="s">
        <v>43</v>
      </c>
      <c r="B540" s="456" t="s">
        <v>874</v>
      </c>
      <c r="C540" s="451"/>
      <c r="D540" s="499"/>
      <c r="E540" s="500"/>
      <c r="F540" s="499"/>
      <c r="G540" s="501"/>
    </row>
    <row r="541" spans="1:7">
      <c r="A541" s="573"/>
      <c r="B541" s="456" t="s">
        <v>355</v>
      </c>
      <c r="C541" s="583"/>
      <c r="D541" s="659"/>
      <c r="E541" s="658"/>
      <c r="F541" s="659"/>
      <c r="G541" s="660"/>
    </row>
    <row r="542" spans="1:7">
      <c r="A542" s="573"/>
      <c r="B542" s="456"/>
      <c r="C542" s="583" t="s">
        <v>338</v>
      </c>
      <c r="D542" s="657"/>
      <c r="E542" s="658"/>
      <c r="F542" s="659"/>
      <c r="G542" s="660"/>
    </row>
    <row r="543" spans="1:7">
      <c r="A543" s="573"/>
      <c r="B543" s="456"/>
      <c r="C543" s="583" t="s">
        <v>339</v>
      </c>
      <c r="D543" s="657"/>
      <c r="E543" s="661"/>
      <c r="F543" s="659"/>
      <c r="G543" s="660"/>
    </row>
    <row r="544" spans="1:7">
      <c r="A544" s="573"/>
      <c r="B544" s="456"/>
      <c r="C544" s="583" t="s">
        <v>340</v>
      </c>
      <c r="D544" s="662"/>
      <c r="E544" s="661"/>
      <c r="F544" s="659"/>
      <c r="G544" s="660"/>
    </row>
    <row r="545" spans="1:7">
      <c r="A545" s="573"/>
      <c r="B545" s="456"/>
      <c r="C545" s="583"/>
      <c r="D545" s="662"/>
      <c r="E545" s="661"/>
      <c r="F545" s="659"/>
      <c r="G545" s="660"/>
    </row>
    <row r="546" spans="1:7">
      <c r="A546" s="455"/>
      <c r="B546" s="462" t="s">
        <v>33</v>
      </c>
      <c r="C546" s="463">
        <v>9</v>
      </c>
      <c r="D546" s="464" t="s">
        <v>100</v>
      </c>
      <c r="E546" s="465"/>
      <c r="F546" s="464" t="s">
        <v>134</v>
      </c>
      <c r="G546" s="664">
        <f>C546*E546</f>
        <v>0</v>
      </c>
    </row>
    <row r="547" spans="1:7">
      <c r="A547" s="455"/>
      <c r="B547" s="467"/>
      <c r="C547" s="468"/>
      <c r="D547" s="469"/>
      <c r="E547" s="470"/>
      <c r="F547" s="469"/>
      <c r="G547" s="665"/>
    </row>
    <row r="548" spans="1:7">
      <c r="A548" s="455"/>
      <c r="B548" s="467"/>
      <c r="C548" s="468"/>
      <c r="D548" s="469"/>
      <c r="E548" s="470"/>
      <c r="F548" s="469"/>
      <c r="G548" s="665"/>
    </row>
    <row r="549" spans="1:7" ht="45">
      <c r="A549" s="455" t="s">
        <v>103</v>
      </c>
      <c r="B549" s="228" t="s">
        <v>875</v>
      </c>
      <c r="C549" s="451"/>
      <c r="D549" s="499"/>
      <c r="E549" s="500"/>
      <c r="F549" s="499"/>
      <c r="G549" s="501"/>
    </row>
    <row r="550" spans="1:7" ht="45">
      <c r="A550" s="455"/>
      <c r="B550" s="804" t="s">
        <v>858</v>
      </c>
      <c r="C550" s="451"/>
      <c r="D550" s="499"/>
      <c r="E550" s="500"/>
      <c r="F550" s="499"/>
      <c r="G550" s="501"/>
    </row>
    <row r="551" spans="1:7">
      <c r="A551" s="573"/>
      <c r="B551" s="456" t="s">
        <v>355</v>
      </c>
      <c r="C551" s="583"/>
      <c r="D551" s="659"/>
      <c r="E551" s="658"/>
      <c r="F551" s="659"/>
      <c r="G551" s="660"/>
    </row>
    <row r="552" spans="1:7">
      <c r="A552" s="573"/>
      <c r="B552" s="456"/>
      <c r="C552" s="583"/>
      <c r="D552" s="657"/>
      <c r="E552" s="670"/>
      <c r="F552" s="659"/>
      <c r="G552" s="660"/>
    </row>
    <row r="553" spans="1:7">
      <c r="A553" s="455"/>
      <c r="B553" s="462" t="s">
        <v>33</v>
      </c>
      <c r="C553" s="463">
        <f>14*4+16</f>
        <v>72</v>
      </c>
      <c r="D553" s="464" t="s">
        <v>100</v>
      </c>
      <c r="E553" s="465"/>
      <c r="F553" s="464" t="s">
        <v>134</v>
      </c>
      <c r="G553" s="664">
        <f>C553*E553</f>
        <v>0</v>
      </c>
    </row>
    <row r="554" spans="1:7">
      <c r="A554" s="455"/>
      <c r="B554" s="467"/>
      <c r="C554" s="468"/>
      <c r="D554" s="469"/>
      <c r="E554" s="470"/>
      <c r="F554" s="469"/>
      <c r="G554" s="665"/>
    </row>
    <row r="555" spans="1:7">
      <c r="A555" s="455"/>
      <c r="B555" s="475"/>
      <c r="C555" s="451"/>
      <c r="D555" s="499"/>
      <c r="E555" s="500"/>
      <c r="F555" s="499"/>
      <c r="G555" s="501"/>
    </row>
    <row r="556" spans="1:7" ht="45">
      <c r="A556" s="455" t="s">
        <v>101</v>
      </c>
      <c r="B556" s="456" t="s">
        <v>876</v>
      </c>
      <c r="C556" s="451"/>
      <c r="D556" s="499"/>
      <c r="E556" s="500"/>
      <c r="F556" s="499"/>
      <c r="G556" s="501"/>
    </row>
    <row r="557" spans="1:7">
      <c r="A557" s="455"/>
      <c r="B557" s="456" t="s">
        <v>513</v>
      </c>
      <c r="C557" s="451"/>
      <c r="D557" s="499"/>
      <c r="E557" s="500"/>
      <c r="F557" s="499"/>
      <c r="G557" s="501"/>
    </row>
    <row r="558" spans="1:7">
      <c r="A558" s="573"/>
      <c r="B558" s="456"/>
      <c r="C558" s="583" t="s">
        <v>338</v>
      </c>
      <c r="D558" s="657"/>
      <c r="E558" s="658"/>
      <c r="F558" s="659"/>
      <c r="G558" s="660"/>
    </row>
    <row r="559" spans="1:7">
      <c r="A559" s="573"/>
      <c r="B559" s="456"/>
      <c r="C559" s="583" t="s">
        <v>339</v>
      </c>
      <c r="D559" s="657"/>
      <c r="E559" s="661"/>
      <c r="F559" s="659"/>
      <c r="G559" s="660"/>
    </row>
    <row r="560" spans="1:7">
      <c r="A560" s="573"/>
      <c r="B560" s="456"/>
      <c r="C560" s="583" t="s">
        <v>340</v>
      </c>
      <c r="D560" s="662"/>
      <c r="E560" s="661"/>
      <c r="F560" s="659"/>
      <c r="G560" s="660"/>
    </row>
    <row r="561" spans="1:7">
      <c r="A561" s="573"/>
      <c r="B561" s="456"/>
      <c r="C561" s="583"/>
      <c r="D561" s="662"/>
      <c r="E561" s="661"/>
      <c r="F561" s="659"/>
      <c r="G561" s="660"/>
    </row>
    <row r="562" spans="1:7">
      <c r="A562" s="455"/>
      <c r="B562" s="462" t="s">
        <v>83</v>
      </c>
      <c r="C562" s="463">
        <v>696</v>
      </c>
      <c r="D562" s="464" t="s">
        <v>100</v>
      </c>
      <c r="E562" s="465"/>
      <c r="F562" s="464" t="s">
        <v>134</v>
      </c>
      <c r="G562" s="664">
        <f>C562*E562</f>
        <v>0</v>
      </c>
    </row>
    <row r="563" spans="1:7">
      <c r="A563" s="455"/>
      <c r="B563" s="467"/>
      <c r="C563" s="468"/>
      <c r="D563" s="469"/>
      <c r="E563" s="470"/>
      <c r="F563" s="469"/>
      <c r="G563" s="665"/>
    </row>
    <row r="564" spans="1:7">
      <c r="A564" s="455"/>
      <c r="B564" s="475"/>
      <c r="C564" s="451"/>
      <c r="D564" s="499"/>
      <c r="E564" s="500"/>
      <c r="F564" s="499"/>
      <c r="G564" s="501"/>
    </row>
    <row r="565" spans="1:7" ht="45">
      <c r="A565" s="455" t="s">
        <v>194</v>
      </c>
      <c r="B565" s="456" t="s">
        <v>877</v>
      </c>
      <c r="C565" s="451"/>
      <c r="D565" s="499"/>
      <c r="E565" s="500"/>
      <c r="F565" s="499"/>
      <c r="G565" s="501"/>
    </row>
    <row r="566" spans="1:7">
      <c r="A566" s="455"/>
      <c r="B566" s="456" t="s">
        <v>514</v>
      </c>
      <c r="C566" s="451"/>
      <c r="D566" s="499"/>
      <c r="E566" s="500"/>
      <c r="F566" s="499"/>
      <c r="G566" s="501"/>
    </row>
    <row r="567" spans="1:7">
      <c r="A567" s="573"/>
      <c r="B567" s="456"/>
      <c r="C567" s="583" t="s">
        <v>338</v>
      </c>
      <c r="D567" s="657"/>
      <c r="E567" s="658"/>
      <c r="F567" s="659"/>
      <c r="G567" s="660"/>
    </row>
    <row r="568" spans="1:7">
      <c r="A568" s="573"/>
      <c r="B568" s="456"/>
      <c r="C568" s="583" t="s">
        <v>339</v>
      </c>
      <c r="D568" s="657"/>
      <c r="E568" s="661"/>
      <c r="F568" s="659"/>
      <c r="G568" s="660"/>
    </row>
    <row r="569" spans="1:7">
      <c r="A569" s="573"/>
      <c r="B569" s="456"/>
      <c r="C569" s="583" t="s">
        <v>340</v>
      </c>
      <c r="D569" s="662"/>
      <c r="E569" s="661"/>
      <c r="F569" s="659"/>
      <c r="G569" s="660"/>
    </row>
    <row r="570" spans="1:7">
      <c r="A570" s="455" t="s">
        <v>515</v>
      </c>
      <c r="B570" s="456" t="s">
        <v>516</v>
      </c>
      <c r="C570" s="583"/>
      <c r="D570" s="662"/>
      <c r="E570" s="661"/>
      <c r="F570" s="659"/>
      <c r="G570" s="660"/>
    </row>
    <row r="571" spans="1:7">
      <c r="A571" s="455"/>
      <c r="B571" s="462" t="s">
        <v>83</v>
      </c>
      <c r="C571" s="463">
        <v>696</v>
      </c>
      <c r="D571" s="464" t="s">
        <v>100</v>
      </c>
      <c r="E571" s="465"/>
      <c r="F571" s="464" t="s">
        <v>134</v>
      </c>
      <c r="G571" s="664">
        <f>C571*E571</f>
        <v>0</v>
      </c>
    </row>
    <row r="572" spans="1:7">
      <c r="A572" s="455"/>
      <c r="B572" s="475"/>
      <c r="C572" s="451"/>
      <c r="D572" s="671"/>
      <c r="E572" s="672"/>
      <c r="F572" s="499"/>
      <c r="G572" s="501"/>
    </row>
    <row r="573" spans="1:7">
      <c r="A573" s="455" t="s">
        <v>517</v>
      </c>
      <c r="B573" s="456" t="s">
        <v>518</v>
      </c>
      <c r="C573" s="583"/>
      <c r="D573" s="657"/>
      <c r="E573" s="670"/>
      <c r="F573" s="659"/>
      <c r="G573" s="660"/>
    </row>
    <row r="574" spans="1:7">
      <c r="A574" s="455"/>
      <c r="B574" s="462" t="s">
        <v>33</v>
      </c>
      <c r="C574" s="463">
        <v>7</v>
      </c>
      <c r="D574" s="464" t="s">
        <v>100</v>
      </c>
      <c r="E574" s="465"/>
      <c r="F574" s="464" t="s">
        <v>134</v>
      </c>
      <c r="G574" s="664">
        <f>C574*E574</f>
        <v>0</v>
      </c>
    </row>
    <row r="575" spans="1:7">
      <c r="A575" s="455"/>
      <c r="B575" s="467"/>
      <c r="C575" s="468"/>
      <c r="D575" s="469"/>
      <c r="E575" s="470"/>
      <c r="F575" s="469"/>
      <c r="G575" s="665"/>
    </row>
    <row r="576" spans="1:7">
      <c r="A576" s="455"/>
      <c r="B576" s="467"/>
      <c r="C576" s="468"/>
      <c r="D576" s="469"/>
      <c r="E576" s="470"/>
      <c r="F576" s="469"/>
      <c r="G576" s="665"/>
    </row>
    <row r="577" spans="1:7" ht="15.75" thickBot="1">
      <c r="A577" s="455"/>
      <c r="B577" s="475"/>
      <c r="C577" s="451"/>
      <c r="D577" s="499"/>
      <c r="E577" s="500"/>
      <c r="F577" s="499"/>
      <c r="G577" s="501"/>
    </row>
    <row r="578" spans="1:7" ht="36.75" thickBot="1">
      <c r="A578" s="673"/>
      <c r="B578" s="674" t="s">
        <v>519</v>
      </c>
      <c r="C578" s="675" t="s">
        <v>207</v>
      </c>
      <c r="D578" s="676" t="s">
        <v>207</v>
      </c>
      <c r="E578" s="990" t="s">
        <v>208</v>
      </c>
      <c r="F578" s="677" t="s">
        <v>134</v>
      </c>
      <c r="G578" s="678">
        <f>SUM(G335:G577)</f>
        <v>0</v>
      </c>
    </row>
    <row r="579" spans="1:7">
      <c r="A579" s="455"/>
      <c r="B579" s="475"/>
      <c r="C579" s="451"/>
      <c r="D579" s="499"/>
      <c r="E579" s="500"/>
      <c r="F579" s="499"/>
      <c r="G579" s="501"/>
    </row>
    <row r="580" spans="1:7" ht="15.75" thickBot="1">
      <c r="A580" s="455"/>
      <c r="B580" s="498"/>
      <c r="C580" s="451"/>
      <c r="D580" s="499"/>
      <c r="E580" s="500"/>
      <c r="F580" s="499"/>
      <c r="G580" s="501"/>
    </row>
    <row r="581" spans="1:7" ht="54.75" thickBot="1">
      <c r="A581" s="679" t="s">
        <v>379</v>
      </c>
      <c r="B581" s="680" t="s">
        <v>520</v>
      </c>
      <c r="C581" s="451"/>
      <c r="D581" s="457"/>
      <c r="E581" s="458"/>
      <c r="F581" s="457"/>
    </row>
    <row r="582" spans="1:7" ht="18">
      <c r="A582" s="679"/>
      <c r="B582" s="681"/>
      <c r="C582" s="451"/>
      <c r="D582" s="457"/>
      <c r="E582" s="458"/>
      <c r="F582" s="457"/>
    </row>
    <row r="583" spans="1:7" ht="45">
      <c r="A583" s="455" t="s">
        <v>35</v>
      </c>
      <c r="B583" s="456" t="s">
        <v>521</v>
      </c>
      <c r="C583" s="477"/>
      <c r="D583" s="469"/>
      <c r="E583" s="470"/>
      <c r="F583" s="469"/>
      <c r="G583" s="471"/>
    </row>
    <row r="584" spans="1:7">
      <c r="A584" s="455"/>
      <c r="B584" s="456" t="s">
        <v>355</v>
      </c>
      <c r="C584" s="477"/>
      <c r="D584" s="469"/>
      <c r="E584" s="470"/>
      <c r="F584" s="469"/>
      <c r="G584" s="471"/>
    </row>
    <row r="585" spans="1:7">
      <c r="A585" s="455"/>
      <c r="B585" s="467"/>
      <c r="C585" s="477"/>
      <c r="D585" s="469"/>
      <c r="E585" s="470"/>
      <c r="F585" s="469"/>
      <c r="G585" s="471"/>
    </row>
    <row r="586" spans="1:7">
      <c r="A586" s="455" t="s">
        <v>37</v>
      </c>
      <c r="B586" s="456" t="s">
        <v>522</v>
      </c>
      <c r="C586" s="477"/>
      <c r="D586" s="469"/>
      <c r="E586" s="470"/>
      <c r="F586" s="469"/>
      <c r="G586" s="471"/>
    </row>
    <row r="587" spans="1:7">
      <c r="A587" s="455"/>
      <c r="B587" s="456" t="s">
        <v>523</v>
      </c>
      <c r="C587" s="477"/>
      <c r="D587" s="469"/>
      <c r="E587" s="470"/>
      <c r="F587" s="469"/>
      <c r="G587" s="471"/>
    </row>
    <row r="588" spans="1:7">
      <c r="A588" s="455"/>
      <c r="B588" s="456" t="s">
        <v>524</v>
      </c>
      <c r="C588" s="477"/>
      <c r="D588" s="469"/>
      <c r="E588" s="470"/>
      <c r="F588" s="469"/>
      <c r="G588" s="471"/>
    </row>
    <row r="589" spans="1:7">
      <c r="A589" s="455"/>
      <c r="B589" s="682" t="s">
        <v>525</v>
      </c>
      <c r="C589" s="477"/>
      <c r="D589" s="469"/>
      <c r="E589" s="470"/>
      <c r="F589" s="469"/>
      <c r="G589" s="471"/>
    </row>
    <row r="590" spans="1:7">
      <c r="A590" s="455"/>
      <c r="B590" s="456" t="s">
        <v>526</v>
      </c>
      <c r="C590" s="477"/>
      <c r="D590" s="469"/>
      <c r="E590" s="470"/>
      <c r="F590" s="469"/>
      <c r="G590" s="471"/>
    </row>
    <row r="591" spans="1:7">
      <c r="A591" s="455"/>
      <c r="B591" s="462" t="s">
        <v>33</v>
      </c>
      <c r="C591" s="463">
        <v>121</v>
      </c>
      <c r="D591" s="464" t="s">
        <v>100</v>
      </c>
      <c r="E591" s="465"/>
      <c r="F591" s="464" t="s">
        <v>134</v>
      </c>
      <c r="G591" s="664">
        <f>C591*E591</f>
        <v>0</v>
      </c>
    </row>
    <row r="592" spans="1:7">
      <c r="A592" s="455"/>
      <c r="B592" s="467"/>
      <c r="C592" s="477"/>
      <c r="D592" s="469"/>
      <c r="E592" s="470"/>
      <c r="F592" s="469"/>
      <c r="G592" s="471"/>
    </row>
    <row r="593" spans="1:7">
      <c r="A593" s="455" t="s">
        <v>38</v>
      </c>
      <c r="B593" s="456" t="s">
        <v>527</v>
      </c>
      <c r="C593" s="477"/>
      <c r="D593" s="469"/>
      <c r="E593" s="470"/>
      <c r="F593" s="469"/>
      <c r="G593" s="471"/>
    </row>
    <row r="594" spans="1:7">
      <c r="A594" s="455"/>
      <c r="B594" s="456" t="s">
        <v>528</v>
      </c>
      <c r="C594" s="477"/>
      <c r="D594" s="469"/>
      <c r="E594" s="470"/>
      <c r="F594" s="469"/>
      <c r="G594" s="471"/>
    </row>
    <row r="595" spans="1:7">
      <c r="A595" s="455"/>
      <c r="B595" s="456" t="s">
        <v>529</v>
      </c>
      <c r="C595" s="477"/>
      <c r="D595" s="469"/>
      <c r="E595" s="470"/>
      <c r="F595" s="469"/>
      <c r="G595" s="471"/>
    </row>
    <row r="596" spans="1:7">
      <c r="A596" s="455"/>
      <c r="B596" s="456" t="s">
        <v>530</v>
      </c>
      <c r="C596" s="477"/>
      <c r="D596" s="469"/>
      <c r="E596" s="470"/>
      <c r="F596" s="469"/>
      <c r="G596" s="471"/>
    </row>
    <row r="597" spans="1:7">
      <c r="A597" s="455"/>
      <c r="B597" s="456" t="s">
        <v>531</v>
      </c>
      <c r="C597" s="477"/>
      <c r="D597" s="469"/>
      <c r="E597" s="470"/>
      <c r="F597" s="469"/>
      <c r="G597" s="471"/>
    </row>
    <row r="598" spans="1:7">
      <c r="A598" s="455"/>
      <c r="B598" s="456" t="s">
        <v>532</v>
      </c>
      <c r="C598" s="477"/>
      <c r="D598" s="469"/>
      <c r="E598" s="470"/>
      <c r="F598" s="469"/>
      <c r="G598" s="471"/>
    </row>
    <row r="599" spans="1:7">
      <c r="A599" s="455"/>
      <c r="B599" s="682" t="s">
        <v>533</v>
      </c>
      <c r="C599" s="477"/>
      <c r="D599" s="469"/>
      <c r="E599" s="470"/>
      <c r="F599" s="469"/>
      <c r="G599" s="471"/>
    </row>
    <row r="600" spans="1:7">
      <c r="A600" s="455"/>
      <c r="B600" s="456" t="s">
        <v>534</v>
      </c>
      <c r="C600" s="477"/>
      <c r="D600" s="469"/>
      <c r="E600" s="470"/>
      <c r="F600" s="469"/>
      <c r="G600" s="471"/>
    </row>
    <row r="601" spans="1:7">
      <c r="A601" s="455"/>
      <c r="B601" s="462" t="s">
        <v>33</v>
      </c>
      <c r="C601" s="463">
        <v>156</v>
      </c>
      <c r="D601" s="464" t="s">
        <v>100</v>
      </c>
      <c r="E601" s="465"/>
      <c r="F601" s="464" t="s">
        <v>134</v>
      </c>
      <c r="G601" s="664">
        <f>C601*E601</f>
        <v>0</v>
      </c>
    </row>
    <row r="602" spans="1:7">
      <c r="A602" s="455"/>
      <c r="B602" s="467"/>
      <c r="C602" s="468"/>
      <c r="D602" s="469"/>
      <c r="E602" s="470"/>
      <c r="F602" s="469"/>
      <c r="G602" s="665"/>
    </row>
    <row r="603" spans="1:7">
      <c r="A603" s="455"/>
      <c r="B603" s="467"/>
      <c r="C603" s="477"/>
      <c r="D603" s="469"/>
      <c r="E603" s="470"/>
      <c r="F603" s="469"/>
      <c r="G603" s="471"/>
    </row>
    <row r="604" spans="1:7" ht="120">
      <c r="A604" s="455" t="s">
        <v>22</v>
      </c>
      <c r="B604" s="456" t="s">
        <v>835</v>
      </c>
      <c r="C604" s="477"/>
      <c r="D604" s="469"/>
      <c r="E604" s="470"/>
      <c r="F604" s="469"/>
      <c r="G604" s="471"/>
    </row>
    <row r="605" spans="1:7">
      <c r="A605" s="455"/>
      <c r="B605" s="456" t="s">
        <v>535</v>
      </c>
      <c r="C605" s="477"/>
      <c r="D605" s="469"/>
      <c r="E605" s="470"/>
      <c r="F605" s="469"/>
      <c r="G605" s="471"/>
    </row>
    <row r="606" spans="1:7" s="775" customFormat="1" ht="7.5">
      <c r="A606" s="594"/>
      <c r="B606" s="595"/>
      <c r="C606" s="596"/>
      <c r="D606" s="597"/>
      <c r="E606" s="598"/>
      <c r="F606" s="597"/>
      <c r="G606" s="599"/>
    </row>
    <row r="607" spans="1:7">
      <c r="A607" s="455" t="s">
        <v>24</v>
      </c>
      <c r="B607" s="456" t="s">
        <v>536</v>
      </c>
      <c r="C607" s="477"/>
      <c r="D607" s="469"/>
      <c r="E607" s="470"/>
      <c r="F607" s="469"/>
      <c r="G607" s="471"/>
    </row>
    <row r="608" spans="1:7">
      <c r="A608" s="455"/>
      <c r="B608" s="456" t="s">
        <v>537</v>
      </c>
      <c r="C608" s="477"/>
      <c r="D608" s="469"/>
      <c r="E608" s="470"/>
      <c r="F608" s="469"/>
      <c r="G608" s="471"/>
    </row>
    <row r="609" spans="1:7">
      <c r="A609" s="455"/>
      <c r="B609" s="462" t="s">
        <v>33</v>
      </c>
      <c r="C609" s="463">
        <v>59</v>
      </c>
      <c r="D609" s="464" t="s">
        <v>100</v>
      </c>
      <c r="E609" s="465"/>
      <c r="F609" s="464" t="s">
        <v>134</v>
      </c>
      <c r="G609" s="664">
        <f>C609*E609</f>
        <v>0</v>
      </c>
    </row>
    <row r="610" spans="1:7">
      <c r="A610" s="455"/>
      <c r="B610" s="456" t="s">
        <v>538</v>
      </c>
      <c r="C610" s="477"/>
      <c r="D610" s="469"/>
      <c r="E610" s="470"/>
      <c r="F610" s="469"/>
      <c r="G610" s="471"/>
    </row>
    <row r="611" spans="1:7">
      <c r="A611" s="455"/>
      <c r="B611" s="462" t="s">
        <v>33</v>
      </c>
      <c r="C611" s="463">
        <v>59</v>
      </c>
      <c r="D611" s="464" t="s">
        <v>100</v>
      </c>
      <c r="E611" s="465"/>
      <c r="F611" s="464" t="s">
        <v>134</v>
      </c>
      <c r="G611" s="664">
        <f>C611*E611</f>
        <v>0</v>
      </c>
    </row>
    <row r="612" spans="1:7">
      <c r="A612" s="455"/>
      <c r="B612" s="456" t="s">
        <v>539</v>
      </c>
      <c r="C612" s="477"/>
      <c r="D612" s="469"/>
      <c r="E612" s="470"/>
      <c r="F612" s="469"/>
      <c r="G612" s="471"/>
    </row>
    <row r="613" spans="1:7">
      <c r="A613" s="455"/>
      <c r="B613" s="462" t="s">
        <v>33</v>
      </c>
      <c r="C613" s="463">
        <v>3</v>
      </c>
      <c r="D613" s="464" t="s">
        <v>100</v>
      </c>
      <c r="E613" s="465"/>
      <c r="F613" s="464" t="s">
        <v>134</v>
      </c>
      <c r="G613" s="664">
        <f>C613*E613</f>
        <v>0</v>
      </c>
    </row>
    <row r="614" spans="1:7">
      <c r="A614" s="455"/>
      <c r="B614" s="456" t="s">
        <v>540</v>
      </c>
      <c r="C614" s="477"/>
      <c r="D614" s="469"/>
      <c r="E614" s="470"/>
      <c r="F614" s="469"/>
      <c r="G614" s="471"/>
    </row>
    <row r="615" spans="1:7">
      <c r="A615" s="455"/>
      <c r="B615" s="462" t="s">
        <v>33</v>
      </c>
      <c r="C615" s="463">
        <v>3</v>
      </c>
      <c r="D615" s="464" t="s">
        <v>100</v>
      </c>
      <c r="E615" s="465"/>
      <c r="F615" s="464" t="s">
        <v>134</v>
      </c>
      <c r="G615" s="664">
        <f>C615*E615</f>
        <v>0</v>
      </c>
    </row>
    <row r="616" spans="1:7" s="775" customFormat="1" ht="7.5">
      <c r="A616" s="594"/>
      <c r="B616" s="595"/>
      <c r="C616" s="596"/>
      <c r="D616" s="597"/>
      <c r="E616" s="598"/>
      <c r="F616" s="597"/>
      <c r="G616" s="599"/>
    </row>
    <row r="617" spans="1:7">
      <c r="A617" s="455" t="s">
        <v>47</v>
      </c>
      <c r="B617" s="456" t="s">
        <v>541</v>
      </c>
      <c r="C617" s="477"/>
      <c r="D617" s="469"/>
      <c r="E617" s="470"/>
      <c r="F617" s="469"/>
      <c r="G617" s="471"/>
    </row>
    <row r="618" spans="1:7">
      <c r="A618" s="455"/>
      <c r="B618" s="456" t="s">
        <v>537</v>
      </c>
      <c r="C618" s="477"/>
      <c r="D618" s="469"/>
      <c r="E618" s="470"/>
      <c r="F618" s="469"/>
      <c r="G618" s="471"/>
    </row>
    <row r="619" spans="1:7">
      <c r="A619" s="455"/>
      <c r="B619" s="462" t="s">
        <v>33</v>
      </c>
      <c r="C619" s="463">
        <v>17</v>
      </c>
      <c r="D619" s="464" t="s">
        <v>100</v>
      </c>
      <c r="E619" s="465"/>
      <c r="F619" s="464" t="s">
        <v>134</v>
      </c>
      <c r="G619" s="664">
        <f>C619*E619</f>
        <v>0</v>
      </c>
    </row>
    <row r="620" spans="1:7">
      <c r="A620" s="455"/>
      <c r="B620" s="456" t="s">
        <v>538</v>
      </c>
      <c r="C620" s="477"/>
      <c r="D620" s="469"/>
      <c r="E620" s="470"/>
      <c r="F620" s="469"/>
      <c r="G620" s="471"/>
    </row>
    <row r="621" spans="1:7">
      <c r="A621" s="455"/>
      <c r="B621" s="462" t="s">
        <v>33</v>
      </c>
      <c r="C621" s="463">
        <v>13</v>
      </c>
      <c r="D621" s="464" t="s">
        <v>100</v>
      </c>
      <c r="E621" s="465"/>
      <c r="F621" s="464" t="s">
        <v>134</v>
      </c>
      <c r="G621" s="664">
        <f>C621*E621</f>
        <v>0</v>
      </c>
    </row>
    <row r="622" spans="1:7">
      <c r="A622" s="455"/>
      <c r="B622" s="456" t="s">
        <v>539</v>
      </c>
      <c r="C622" s="477"/>
      <c r="D622" s="469"/>
      <c r="E622" s="470"/>
      <c r="F622" s="469"/>
      <c r="G622" s="471"/>
    </row>
    <row r="623" spans="1:7">
      <c r="A623" s="455"/>
      <c r="B623" s="462" t="s">
        <v>33</v>
      </c>
      <c r="C623" s="463">
        <v>5</v>
      </c>
      <c r="D623" s="464" t="s">
        <v>100</v>
      </c>
      <c r="E623" s="465"/>
      <c r="F623" s="464" t="s">
        <v>134</v>
      </c>
      <c r="G623" s="664">
        <f>C623*E623</f>
        <v>0</v>
      </c>
    </row>
    <row r="624" spans="1:7">
      <c r="A624" s="455"/>
      <c r="B624" s="456" t="s">
        <v>540</v>
      </c>
      <c r="C624" s="477"/>
      <c r="D624" s="469"/>
      <c r="E624" s="470"/>
      <c r="F624" s="469"/>
      <c r="G624" s="471"/>
    </row>
    <row r="625" spans="1:7">
      <c r="A625" s="455"/>
      <c r="B625" s="462" t="s">
        <v>33</v>
      </c>
      <c r="C625" s="463">
        <v>5</v>
      </c>
      <c r="D625" s="464" t="s">
        <v>100</v>
      </c>
      <c r="E625" s="465"/>
      <c r="F625" s="464" t="s">
        <v>134</v>
      </c>
      <c r="G625" s="664">
        <f>C625*E625</f>
        <v>0</v>
      </c>
    </row>
    <row r="626" spans="1:7">
      <c r="A626" s="455"/>
      <c r="B626" s="467"/>
      <c r="C626" s="468"/>
      <c r="D626" s="469"/>
      <c r="E626" s="470"/>
      <c r="F626" s="469"/>
      <c r="G626" s="665"/>
    </row>
    <row r="627" spans="1:7">
      <c r="A627" s="455"/>
      <c r="B627" s="467"/>
      <c r="C627" s="477"/>
      <c r="D627" s="469"/>
      <c r="E627" s="470"/>
      <c r="F627" s="469"/>
      <c r="G627" s="471"/>
    </row>
    <row r="628" spans="1:7" ht="45">
      <c r="A628" s="455" t="s">
        <v>41</v>
      </c>
      <c r="B628" s="456" t="s">
        <v>542</v>
      </c>
      <c r="C628" s="477"/>
      <c r="D628" s="469"/>
      <c r="E628" s="470"/>
      <c r="F628" s="469"/>
      <c r="G628" s="471"/>
    </row>
    <row r="629" spans="1:7">
      <c r="A629" s="455"/>
      <c r="B629" s="456" t="s">
        <v>535</v>
      </c>
      <c r="C629" s="477"/>
      <c r="D629" s="469"/>
      <c r="E629" s="470"/>
      <c r="F629" s="469"/>
      <c r="G629" s="471"/>
    </row>
    <row r="630" spans="1:7">
      <c r="A630" s="455"/>
      <c r="B630" s="467"/>
      <c r="C630" s="477"/>
      <c r="D630" s="469"/>
      <c r="E630" s="470"/>
      <c r="F630" s="469"/>
      <c r="G630" s="471"/>
    </row>
    <row r="631" spans="1:7">
      <c r="A631" s="455"/>
      <c r="B631" s="456" t="s">
        <v>537</v>
      </c>
      <c r="C631" s="477"/>
      <c r="D631" s="469"/>
      <c r="E631" s="470"/>
      <c r="F631" s="469"/>
      <c r="G631" s="471"/>
    </row>
    <row r="632" spans="1:7">
      <c r="A632" s="455"/>
      <c r="B632" s="462" t="s">
        <v>33</v>
      </c>
      <c r="C632" s="463">
        <v>8</v>
      </c>
      <c r="D632" s="464" t="s">
        <v>100</v>
      </c>
      <c r="E632" s="465"/>
      <c r="F632" s="464" t="s">
        <v>134</v>
      </c>
      <c r="G632" s="664">
        <f>C632*E632</f>
        <v>0</v>
      </c>
    </row>
    <row r="633" spans="1:7">
      <c r="A633" s="455"/>
      <c r="B633" s="456" t="s">
        <v>538</v>
      </c>
      <c r="C633" s="477"/>
      <c r="D633" s="469"/>
      <c r="E633" s="470"/>
      <c r="F633" s="469"/>
      <c r="G633" s="471"/>
    </row>
    <row r="634" spans="1:7">
      <c r="A634" s="455"/>
      <c r="B634" s="462" t="s">
        <v>33</v>
      </c>
      <c r="C634" s="463">
        <v>7</v>
      </c>
      <c r="D634" s="464" t="s">
        <v>100</v>
      </c>
      <c r="E634" s="465"/>
      <c r="F634" s="464" t="s">
        <v>134</v>
      </c>
      <c r="G634" s="664">
        <f>C634*E634</f>
        <v>0</v>
      </c>
    </row>
    <row r="635" spans="1:7">
      <c r="A635" s="455"/>
      <c r="B635" s="456" t="s">
        <v>539</v>
      </c>
      <c r="C635" s="477"/>
      <c r="D635" s="469"/>
      <c r="E635" s="470"/>
      <c r="F635" s="469"/>
      <c r="G635" s="471"/>
    </row>
    <row r="636" spans="1:7">
      <c r="A636" s="455"/>
      <c r="B636" s="462" t="s">
        <v>33</v>
      </c>
      <c r="C636" s="463">
        <v>15</v>
      </c>
      <c r="D636" s="464" t="s">
        <v>100</v>
      </c>
      <c r="E636" s="465"/>
      <c r="F636" s="464" t="s">
        <v>134</v>
      </c>
      <c r="G636" s="664">
        <f>C636*E636</f>
        <v>0</v>
      </c>
    </row>
    <row r="637" spans="1:7">
      <c r="A637" s="455"/>
      <c r="B637" s="456" t="s">
        <v>540</v>
      </c>
      <c r="C637" s="477"/>
      <c r="D637" s="469"/>
      <c r="E637" s="470"/>
      <c r="F637" s="469"/>
      <c r="G637" s="471"/>
    </row>
    <row r="638" spans="1:7">
      <c r="A638" s="455"/>
      <c r="B638" s="462" t="s">
        <v>33</v>
      </c>
      <c r="C638" s="463">
        <v>58</v>
      </c>
      <c r="D638" s="464" t="s">
        <v>100</v>
      </c>
      <c r="E638" s="465"/>
      <c r="F638" s="464" t="s">
        <v>134</v>
      </c>
      <c r="G638" s="664">
        <f>C638*E638</f>
        <v>0</v>
      </c>
    </row>
    <row r="639" spans="1:7">
      <c r="A639" s="455"/>
      <c r="B639" s="467"/>
      <c r="C639" s="477"/>
      <c r="D639" s="469"/>
      <c r="E639" s="470"/>
      <c r="F639" s="469"/>
      <c r="G639" s="471"/>
    </row>
    <row r="640" spans="1:7">
      <c r="A640" s="455"/>
      <c r="B640" s="467"/>
      <c r="C640" s="477"/>
      <c r="D640" s="469"/>
      <c r="E640" s="470"/>
      <c r="F640" s="469"/>
      <c r="G640" s="471"/>
    </row>
    <row r="641" spans="1:7">
      <c r="A641" s="455"/>
      <c r="B641" s="456"/>
      <c r="C641" s="477"/>
      <c r="D641" s="469"/>
      <c r="E641" s="470"/>
      <c r="F641" s="469"/>
      <c r="G641" s="471"/>
    </row>
    <row r="642" spans="1:7" ht="360">
      <c r="A642" s="455" t="s">
        <v>43</v>
      </c>
      <c r="B642" s="228" t="s">
        <v>543</v>
      </c>
      <c r="C642" s="477"/>
      <c r="D642" s="469"/>
      <c r="E642" s="470"/>
      <c r="F642" s="469"/>
      <c r="G642" s="471"/>
    </row>
    <row r="643" spans="1:7" ht="195">
      <c r="A643" s="455"/>
      <c r="B643" s="228" t="s">
        <v>770</v>
      </c>
      <c r="C643" s="477"/>
      <c r="D643" s="469"/>
      <c r="E643" s="470"/>
      <c r="F643" s="469"/>
      <c r="G643" s="471"/>
    </row>
    <row r="644" spans="1:7">
      <c r="A644" s="455"/>
      <c r="B644" s="456"/>
      <c r="C644" s="477"/>
      <c r="D644" s="469"/>
      <c r="E644" s="470"/>
      <c r="F644" s="469"/>
      <c r="G644" s="471"/>
    </row>
    <row r="645" spans="1:7">
      <c r="A645" s="455"/>
      <c r="B645" s="456" t="s">
        <v>475</v>
      </c>
      <c r="C645" s="451"/>
      <c r="D645" s="457"/>
      <c r="E645" s="458"/>
      <c r="F645" s="457"/>
      <c r="G645" s="663"/>
    </row>
    <row r="646" spans="1:7">
      <c r="A646" s="455"/>
      <c r="B646" s="462" t="s">
        <v>83</v>
      </c>
      <c r="C646" s="463">
        <v>336</v>
      </c>
      <c r="D646" s="464" t="s">
        <v>100</v>
      </c>
      <c r="E646" s="465"/>
      <c r="F646" s="464" t="s">
        <v>134</v>
      </c>
      <c r="G646" s="664">
        <f>C646*E646</f>
        <v>0</v>
      </c>
    </row>
    <row r="647" spans="1:7">
      <c r="A647" s="455"/>
      <c r="B647" s="456" t="s">
        <v>476</v>
      </c>
      <c r="C647" s="451"/>
      <c r="D647" s="457"/>
      <c r="E647" s="458"/>
      <c r="F647" s="457"/>
      <c r="G647" s="663"/>
    </row>
    <row r="648" spans="1:7">
      <c r="A648" s="455"/>
      <c r="B648" s="462" t="s">
        <v>83</v>
      </c>
      <c r="C648" s="463">
        <v>336</v>
      </c>
      <c r="D648" s="464" t="s">
        <v>100</v>
      </c>
      <c r="E648" s="465"/>
      <c r="F648" s="464" t="s">
        <v>134</v>
      </c>
      <c r="G648" s="664">
        <f>C648*E648</f>
        <v>0</v>
      </c>
    </row>
    <row r="649" spans="1:7">
      <c r="A649" s="455"/>
      <c r="B649" s="456" t="s">
        <v>477</v>
      </c>
      <c r="C649" s="451"/>
      <c r="D649" s="457"/>
      <c r="E649" s="458"/>
      <c r="F649" s="457"/>
      <c r="G649" s="663"/>
    </row>
    <row r="650" spans="1:7">
      <c r="A650" s="455"/>
      <c r="B650" s="462" t="s">
        <v>83</v>
      </c>
      <c r="C650" s="463">
        <v>12</v>
      </c>
      <c r="D650" s="464" t="s">
        <v>100</v>
      </c>
      <c r="E650" s="465"/>
      <c r="F650" s="464" t="s">
        <v>134</v>
      </c>
      <c r="G650" s="664">
        <f>C650*E650</f>
        <v>0</v>
      </c>
    </row>
    <row r="651" spans="1:7">
      <c r="A651" s="455"/>
      <c r="B651" s="456" t="s">
        <v>478</v>
      </c>
      <c r="C651" s="451"/>
      <c r="D651" s="457"/>
      <c r="E651" s="458"/>
      <c r="F651" s="457"/>
      <c r="G651" s="663"/>
    </row>
    <row r="652" spans="1:7">
      <c r="A652" s="455"/>
      <c r="B652" s="462" t="s">
        <v>83</v>
      </c>
      <c r="C652" s="463">
        <v>12</v>
      </c>
      <c r="D652" s="464" t="s">
        <v>100</v>
      </c>
      <c r="E652" s="465"/>
      <c r="F652" s="464" t="s">
        <v>134</v>
      </c>
      <c r="G652" s="664">
        <f>C652*E652</f>
        <v>0</v>
      </c>
    </row>
    <row r="653" spans="1:7">
      <c r="A653" s="455"/>
      <c r="B653" s="467"/>
      <c r="C653" s="477"/>
      <c r="D653" s="469"/>
      <c r="E653" s="470"/>
      <c r="F653" s="469"/>
      <c r="G653" s="471"/>
    </row>
    <row r="654" spans="1:7" ht="300">
      <c r="A654" s="455" t="s">
        <v>103</v>
      </c>
      <c r="B654" s="456" t="s">
        <v>544</v>
      </c>
      <c r="C654" s="477"/>
      <c r="D654" s="469"/>
      <c r="E654" s="470"/>
      <c r="F654" s="469"/>
      <c r="G654" s="471"/>
    </row>
    <row r="655" spans="1:7">
      <c r="A655" s="455"/>
      <c r="B655" s="456"/>
      <c r="C655" s="477"/>
      <c r="D655" s="469"/>
      <c r="E655" s="470"/>
      <c r="F655" s="469"/>
      <c r="G655" s="471"/>
    </row>
    <row r="656" spans="1:7">
      <c r="A656" s="455"/>
      <c r="B656" s="456" t="s">
        <v>478</v>
      </c>
      <c r="C656" s="451"/>
      <c r="D656" s="457"/>
      <c r="E656" s="458"/>
      <c r="F656" s="457"/>
      <c r="G656" s="663"/>
    </row>
    <row r="657" spans="1:7">
      <c r="A657" s="455"/>
      <c r="B657" s="462" t="s">
        <v>33</v>
      </c>
      <c r="C657" s="463">
        <v>4</v>
      </c>
      <c r="D657" s="464" t="s">
        <v>100</v>
      </c>
      <c r="E657" s="465"/>
      <c r="F657" s="464" t="s">
        <v>134</v>
      </c>
      <c r="G657" s="664">
        <f>C657*E657</f>
        <v>0</v>
      </c>
    </row>
    <row r="658" spans="1:7">
      <c r="A658" s="455"/>
      <c r="B658" s="467"/>
      <c r="C658" s="468"/>
      <c r="D658" s="469"/>
      <c r="E658" s="470"/>
      <c r="F658" s="469"/>
      <c r="G658" s="665"/>
    </row>
    <row r="659" spans="1:7" ht="105">
      <c r="A659" s="455" t="s">
        <v>101</v>
      </c>
      <c r="B659" s="228" t="s">
        <v>545</v>
      </c>
      <c r="C659" s="477"/>
      <c r="D659" s="469"/>
      <c r="E659" s="470"/>
      <c r="F659" s="469"/>
      <c r="G659" s="471"/>
    </row>
    <row r="660" spans="1:7">
      <c r="A660" s="455"/>
      <c r="B660" s="502"/>
      <c r="C660" s="477"/>
      <c r="D660" s="469"/>
      <c r="E660" s="470"/>
      <c r="F660" s="469"/>
      <c r="G660" s="471"/>
    </row>
    <row r="661" spans="1:7">
      <c r="A661" s="455"/>
      <c r="B661" s="683" t="s">
        <v>83</v>
      </c>
      <c r="C661" s="684">
        <f>SUM(336+12+336+12)</f>
        <v>696</v>
      </c>
      <c r="D661" s="464" t="s">
        <v>100</v>
      </c>
      <c r="E661" s="465"/>
      <c r="F661" s="464" t="s">
        <v>134</v>
      </c>
      <c r="G661" s="664">
        <f>C661*E661</f>
        <v>0</v>
      </c>
    </row>
    <row r="662" spans="1:7">
      <c r="A662" s="455"/>
      <c r="B662" s="467"/>
      <c r="C662" s="468"/>
      <c r="D662" s="469"/>
      <c r="E662" s="470"/>
      <c r="F662" s="469"/>
      <c r="G662" s="665"/>
    </row>
    <row r="663" spans="1:7">
      <c r="A663" s="455"/>
      <c r="B663" s="467"/>
      <c r="C663" s="477"/>
      <c r="D663" s="469"/>
      <c r="E663" s="470"/>
      <c r="F663" s="469"/>
      <c r="G663" s="471"/>
    </row>
    <row r="664" spans="1:7" ht="150">
      <c r="A664" s="455" t="s">
        <v>194</v>
      </c>
      <c r="B664" s="228" t="s">
        <v>546</v>
      </c>
      <c r="C664" s="477"/>
      <c r="D664" s="469"/>
      <c r="E664" s="470"/>
      <c r="F664" s="469"/>
      <c r="G664" s="471"/>
    </row>
    <row r="665" spans="1:7">
      <c r="A665" s="455"/>
      <c r="B665" s="228"/>
      <c r="C665" s="477"/>
      <c r="D665" s="469"/>
      <c r="E665" s="470"/>
      <c r="F665" s="469"/>
      <c r="G665" s="471"/>
    </row>
    <row r="666" spans="1:7">
      <c r="A666" s="455"/>
      <c r="B666" s="683" t="s">
        <v>83</v>
      </c>
      <c r="C666" s="463">
        <v>696</v>
      </c>
      <c r="D666" s="464" t="s">
        <v>100</v>
      </c>
      <c r="E666" s="465"/>
      <c r="F666" s="464" t="s">
        <v>134</v>
      </c>
      <c r="G666" s="664">
        <f>C666*E666</f>
        <v>0</v>
      </c>
    </row>
    <row r="667" spans="1:7">
      <c r="A667" s="455"/>
      <c r="B667" s="467"/>
      <c r="C667" s="468"/>
      <c r="D667" s="469"/>
      <c r="E667" s="470"/>
      <c r="F667" s="469"/>
      <c r="G667" s="665"/>
    </row>
    <row r="668" spans="1:7">
      <c r="A668" s="455"/>
      <c r="B668" s="467"/>
      <c r="C668" s="468"/>
      <c r="D668" s="469"/>
      <c r="E668" s="470"/>
      <c r="F668" s="469"/>
      <c r="G668" s="665"/>
    </row>
    <row r="669" spans="1:7" ht="45">
      <c r="A669" s="455" t="s">
        <v>198</v>
      </c>
      <c r="B669" s="884" t="s">
        <v>836</v>
      </c>
      <c r="C669" s="468"/>
      <c r="D669" s="469"/>
      <c r="E669" s="470"/>
      <c r="F669" s="469"/>
      <c r="G669" s="665"/>
    </row>
    <row r="670" spans="1:7" ht="75">
      <c r="A670" s="455"/>
      <c r="B670" s="804" t="s">
        <v>837</v>
      </c>
      <c r="C670" s="468"/>
      <c r="D670" s="469"/>
      <c r="E670" s="470"/>
      <c r="F670" s="469"/>
      <c r="G670" s="665"/>
    </row>
    <row r="671" spans="1:7" ht="45">
      <c r="A671" s="455"/>
      <c r="B671" s="804" t="s">
        <v>838</v>
      </c>
      <c r="C671" s="468"/>
      <c r="D671" s="469"/>
      <c r="E671" s="470"/>
      <c r="F671" s="469"/>
      <c r="G671" s="665"/>
    </row>
    <row r="672" spans="1:7">
      <c r="A672" s="455"/>
      <c r="B672" s="804" t="s">
        <v>400</v>
      </c>
      <c r="C672" s="468"/>
      <c r="D672" s="469"/>
      <c r="E672" s="470"/>
      <c r="F672" s="469"/>
      <c r="G672" s="665"/>
    </row>
    <row r="673" spans="1:7">
      <c r="A673" s="455"/>
      <c r="B673" s="229"/>
      <c r="C673" s="468"/>
      <c r="D673" s="469"/>
      <c r="E673" s="470"/>
      <c r="F673" s="469"/>
      <c r="G673" s="665"/>
    </row>
    <row r="674" spans="1:7">
      <c r="A674" s="455"/>
      <c r="B674" s="456" t="s">
        <v>475</v>
      </c>
      <c r="C674" s="451"/>
      <c r="D674" s="457"/>
      <c r="E674" s="458"/>
      <c r="F674" s="457"/>
      <c r="G674" s="663"/>
    </row>
    <row r="675" spans="1:7">
      <c r="A675" s="455"/>
      <c r="B675" s="462" t="s">
        <v>83</v>
      </c>
      <c r="C675" s="463">
        <v>336</v>
      </c>
      <c r="D675" s="464" t="s">
        <v>100</v>
      </c>
      <c r="E675" s="465"/>
      <c r="F675" s="464" t="s">
        <v>134</v>
      </c>
      <c r="G675" s="664">
        <f>C675*E675</f>
        <v>0</v>
      </c>
    </row>
    <row r="676" spans="1:7">
      <c r="A676" s="455"/>
      <c r="B676" s="456" t="s">
        <v>476</v>
      </c>
      <c r="C676" s="451"/>
      <c r="D676" s="457"/>
      <c r="E676" s="458"/>
      <c r="F676" s="457"/>
      <c r="G676" s="663"/>
    </row>
    <row r="677" spans="1:7">
      <c r="A677" s="455"/>
      <c r="B677" s="462" t="s">
        <v>83</v>
      </c>
      <c r="C677" s="463">
        <v>336</v>
      </c>
      <c r="D677" s="464" t="s">
        <v>100</v>
      </c>
      <c r="E677" s="465"/>
      <c r="F677" s="464" t="s">
        <v>134</v>
      </c>
      <c r="G677" s="664">
        <f>C677*E677</f>
        <v>0</v>
      </c>
    </row>
    <row r="678" spans="1:7">
      <c r="A678" s="455"/>
      <c r="B678" s="456" t="s">
        <v>477</v>
      </c>
      <c r="C678" s="451"/>
      <c r="D678" s="457"/>
      <c r="E678" s="458"/>
      <c r="F678" s="457"/>
      <c r="G678" s="663"/>
    </row>
    <row r="679" spans="1:7">
      <c r="A679" s="455"/>
      <c r="B679" s="462" t="s">
        <v>83</v>
      </c>
      <c r="C679" s="463">
        <v>12</v>
      </c>
      <c r="D679" s="464" t="s">
        <v>100</v>
      </c>
      <c r="E679" s="465"/>
      <c r="F679" s="464" t="s">
        <v>134</v>
      </c>
      <c r="G679" s="664">
        <f>C679*E679</f>
        <v>0</v>
      </c>
    </row>
    <row r="680" spans="1:7">
      <c r="A680" s="455"/>
      <c r="B680" s="456" t="s">
        <v>478</v>
      </c>
      <c r="C680" s="451"/>
      <c r="D680" s="457"/>
      <c r="E680" s="458"/>
      <c r="F680" s="457"/>
      <c r="G680" s="663"/>
    </row>
    <row r="681" spans="1:7">
      <c r="A681" s="455"/>
      <c r="B681" s="462" t="s">
        <v>83</v>
      </c>
      <c r="C681" s="463">
        <v>12</v>
      </c>
      <c r="D681" s="464" t="s">
        <v>100</v>
      </c>
      <c r="E681" s="465"/>
      <c r="F681" s="464" t="s">
        <v>134</v>
      </c>
      <c r="G681" s="664">
        <f>C681*E681</f>
        <v>0</v>
      </c>
    </row>
    <row r="682" spans="1:7">
      <c r="A682" s="455"/>
      <c r="B682" s="467"/>
      <c r="C682" s="468"/>
      <c r="D682" s="469"/>
      <c r="E682" s="470"/>
      <c r="F682" s="469"/>
      <c r="G682" s="665"/>
    </row>
    <row r="683" spans="1:7">
      <c r="A683" s="455"/>
      <c r="B683" s="467"/>
      <c r="C683" s="468"/>
      <c r="D683" s="469"/>
      <c r="E683" s="470"/>
      <c r="F683" s="469"/>
      <c r="G683" s="665"/>
    </row>
    <row r="684" spans="1:7">
      <c r="A684" s="455"/>
      <c r="B684" s="467"/>
      <c r="C684" s="468"/>
      <c r="D684" s="469"/>
      <c r="E684" s="470"/>
      <c r="F684" s="469"/>
      <c r="G684" s="665"/>
    </row>
    <row r="685" spans="1:7">
      <c r="A685" s="455"/>
      <c r="B685" s="467"/>
      <c r="C685" s="468"/>
      <c r="D685" s="469"/>
      <c r="E685" s="470"/>
      <c r="F685" s="469"/>
      <c r="G685" s="665"/>
    </row>
    <row r="686" spans="1:7">
      <c r="A686" s="455"/>
      <c r="B686" s="502"/>
      <c r="C686" s="477"/>
      <c r="D686" s="469"/>
      <c r="E686" s="470"/>
      <c r="F686" s="469"/>
      <c r="G686" s="471"/>
    </row>
    <row r="687" spans="1:7" ht="347.25">
      <c r="A687" s="455" t="s">
        <v>264</v>
      </c>
      <c r="B687" s="228" t="s">
        <v>547</v>
      </c>
      <c r="C687" s="477"/>
      <c r="D687" s="469"/>
      <c r="E687" s="470"/>
      <c r="F687" s="469"/>
      <c r="G687" s="471"/>
    </row>
    <row r="688" spans="1:7" ht="105">
      <c r="A688" s="455"/>
      <c r="B688" s="229" t="s">
        <v>548</v>
      </c>
      <c r="C688" s="477"/>
      <c r="D688" s="469"/>
      <c r="E688" s="470"/>
      <c r="F688" s="469"/>
      <c r="G688" s="471"/>
    </row>
    <row r="689" spans="1:7" ht="75">
      <c r="A689" s="455"/>
      <c r="B689" s="228" t="s">
        <v>549</v>
      </c>
      <c r="C689" s="477"/>
      <c r="D689" s="469"/>
      <c r="E689" s="470"/>
      <c r="F689" s="469"/>
      <c r="G689" s="471"/>
    </row>
    <row r="690" spans="1:7" ht="105">
      <c r="A690" s="455"/>
      <c r="B690" s="229" t="s">
        <v>550</v>
      </c>
      <c r="C690" s="477"/>
      <c r="D690" s="469"/>
      <c r="E690" s="470"/>
      <c r="F690" s="469"/>
      <c r="G690" s="471"/>
    </row>
    <row r="691" spans="1:7">
      <c r="A691" s="455"/>
      <c r="B691" s="228" t="s">
        <v>551</v>
      </c>
      <c r="C691" s="477"/>
      <c r="D691" s="469"/>
      <c r="E691" s="470"/>
      <c r="F691" s="469"/>
      <c r="G691" s="471"/>
    </row>
    <row r="692" spans="1:7" ht="195">
      <c r="A692" s="455"/>
      <c r="B692" s="229" t="s">
        <v>552</v>
      </c>
      <c r="C692" s="477"/>
      <c r="D692" s="469"/>
      <c r="E692" s="470"/>
      <c r="F692" s="469"/>
      <c r="G692" s="471"/>
    </row>
    <row r="693" spans="1:7" ht="45">
      <c r="A693" s="455"/>
      <c r="B693" s="228" t="s">
        <v>553</v>
      </c>
      <c r="C693" s="477"/>
      <c r="D693" s="469"/>
      <c r="E693" s="470"/>
      <c r="F693" s="469"/>
      <c r="G693" s="471"/>
    </row>
    <row r="694" spans="1:7" ht="60">
      <c r="A694" s="455"/>
      <c r="B694" s="229" t="s">
        <v>554</v>
      </c>
      <c r="C694" s="477"/>
      <c r="D694" s="469"/>
      <c r="E694" s="470"/>
      <c r="F694" s="469"/>
      <c r="G694" s="471"/>
    </row>
    <row r="695" spans="1:7">
      <c r="A695" s="455"/>
      <c r="B695" s="228" t="s">
        <v>555</v>
      </c>
      <c r="C695" s="477"/>
      <c r="D695" s="469"/>
      <c r="E695" s="470"/>
      <c r="F695" s="469"/>
      <c r="G695" s="471"/>
    </row>
    <row r="696" spans="1:7" ht="135">
      <c r="A696" s="455"/>
      <c r="B696" s="229" t="s">
        <v>556</v>
      </c>
      <c r="C696" s="477"/>
      <c r="D696" s="469"/>
      <c r="E696" s="470"/>
      <c r="F696" s="469"/>
      <c r="G696" s="471"/>
    </row>
    <row r="697" spans="1:7" ht="30">
      <c r="A697" s="455"/>
      <c r="B697" s="228" t="s">
        <v>557</v>
      </c>
      <c r="C697" s="477"/>
      <c r="D697" s="469"/>
      <c r="E697" s="470"/>
      <c r="F697" s="469"/>
      <c r="G697" s="471"/>
    </row>
    <row r="698" spans="1:7" ht="210">
      <c r="A698" s="455"/>
      <c r="B698" s="229" t="s">
        <v>558</v>
      </c>
      <c r="C698" s="477"/>
      <c r="D698" s="469"/>
      <c r="E698" s="470"/>
      <c r="F698" s="469"/>
      <c r="G698" s="471"/>
    </row>
    <row r="699" spans="1:7" ht="90">
      <c r="A699" s="455"/>
      <c r="B699" s="229" t="s">
        <v>559</v>
      </c>
      <c r="C699" s="477"/>
      <c r="D699" s="469"/>
      <c r="E699" s="470"/>
      <c r="F699" s="469"/>
      <c r="G699" s="471"/>
    </row>
    <row r="700" spans="1:7" ht="90">
      <c r="A700" s="455"/>
      <c r="B700" s="229" t="s">
        <v>560</v>
      </c>
      <c r="C700" s="477"/>
      <c r="D700" s="469"/>
      <c r="E700" s="470"/>
      <c r="F700" s="469"/>
      <c r="G700" s="471"/>
    </row>
    <row r="701" spans="1:7" ht="60">
      <c r="A701" s="455"/>
      <c r="B701" s="229" t="s">
        <v>561</v>
      </c>
      <c r="C701" s="477"/>
      <c r="D701" s="469"/>
      <c r="E701" s="470"/>
      <c r="F701" s="469"/>
      <c r="G701" s="471"/>
    </row>
    <row r="702" spans="1:7" ht="45">
      <c r="A702" s="455"/>
      <c r="B702" s="228" t="s">
        <v>562</v>
      </c>
      <c r="C702" s="477"/>
      <c r="D702" s="469"/>
      <c r="E702" s="470"/>
      <c r="F702" s="469"/>
      <c r="G702" s="471"/>
    </row>
    <row r="703" spans="1:7" ht="105">
      <c r="A703" s="455"/>
      <c r="B703" s="229" t="s">
        <v>563</v>
      </c>
      <c r="C703" s="477"/>
      <c r="D703" s="469"/>
      <c r="E703" s="470"/>
      <c r="F703" s="469"/>
      <c r="G703" s="471"/>
    </row>
    <row r="704" spans="1:7" ht="45">
      <c r="A704" s="455"/>
      <c r="B704" s="229" t="s">
        <v>564</v>
      </c>
      <c r="C704" s="477"/>
      <c r="D704" s="469"/>
      <c r="E704" s="470"/>
      <c r="F704" s="469"/>
      <c r="G704" s="471"/>
    </row>
    <row r="705" spans="1:7" ht="45">
      <c r="A705" s="455"/>
      <c r="B705" s="228" t="s">
        <v>565</v>
      </c>
      <c r="C705" s="477"/>
      <c r="D705" s="469"/>
      <c r="E705" s="470"/>
      <c r="F705" s="469"/>
      <c r="G705" s="471"/>
    </row>
    <row r="706" spans="1:7" ht="75">
      <c r="A706" s="455"/>
      <c r="B706" s="229" t="s">
        <v>566</v>
      </c>
      <c r="C706" s="477"/>
      <c r="D706" s="469"/>
      <c r="E706" s="470"/>
      <c r="F706" s="469"/>
      <c r="G706" s="471"/>
    </row>
    <row r="707" spans="1:7" ht="75">
      <c r="A707" s="455"/>
      <c r="B707" s="229" t="s">
        <v>567</v>
      </c>
      <c r="C707" s="477"/>
      <c r="D707" s="469"/>
      <c r="E707" s="470"/>
      <c r="F707" s="469"/>
      <c r="G707" s="471"/>
    </row>
    <row r="708" spans="1:7" ht="60">
      <c r="A708" s="455"/>
      <c r="B708" s="229" t="s">
        <v>568</v>
      </c>
      <c r="C708" s="477"/>
      <c r="D708" s="469"/>
      <c r="E708" s="470"/>
      <c r="F708" s="469"/>
      <c r="G708" s="471"/>
    </row>
    <row r="709" spans="1:7" ht="60">
      <c r="A709" s="455"/>
      <c r="B709" s="229" t="s">
        <v>569</v>
      </c>
      <c r="C709" s="477"/>
      <c r="D709" s="469"/>
      <c r="E709" s="470"/>
      <c r="F709" s="469"/>
      <c r="G709" s="471"/>
    </row>
    <row r="710" spans="1:7" ht="90">
      <c r="A710" s="455"/>
      <c r="B710" s="229" t="s">
        <v>570</v>
      </c>
      <c r="C710" s="477"/>
      <c r="D710" s="469"/>
      <c r="E710" s="470"/>
      <c r="F710" s="469"/>
      <c r="G710" s="471"/>
    </row>
    <row r="711" spans="1:7" ht="45">
      <c r="A711" s="455"/>
      <c r="B711" s="229" t="s">
        <v>571</v>
      </c>
      <c r="C711" s="477"/>
      <c r="D711" s="469"/>
      <c r="E711" s="470"/>
      <c r="F711" s="469"/>
      <c r="G711" s="471"/>
    </row>
    <row r="712" spans="1:7" ht="30">
      <c r="A712" s="455"/>
      <c r="B712" s="228" t="s">
        <v>572</v>
      </c>
      <c r="C712" s="477"/>
      <c r="D712" s="469"/>
      <c r="E712" s="470"/>
      <c r="F712" s="469"/>
      <c r="G712" s="471"/>
    </row>
    <row r="713" spans="1:7" ht="120">
      <c r="A713" s="455"/>
      <c r="B713" s="229" t="s">
        <v>573</v>
      </c>
      <c r="C713" s="477"/>
      <c r="D713" s="469"/>
      <c r="E713" s="470"/>
      <c r="F713" s="469"/>
      <c r="G713" s="471"/>
    </row>
    <row r="714" spans="1:7" ht="45">
      <c r="A714" s="455"/>
      <c r="B714" s="229" t="s">
        <v>574</v>
      </c>
      <c r="C714" s="477"/>
      <c r="D714" s="469"/>
      <c r="E714" s="470"/>
      <c r="F714" s="469"/>
      <c r="G714" s="471"/>
    </row>
    <row r="715" spans="1:7" ht="45">
      <c r="A715" s="455"/>
      <c r="B715" s="228" t="s">
        <v>575</v>
      </c>
      <c r="C715" s="477"/>
      <c r="D715" s="469"/>
      <c r="E715" s="470"/>
      <c r="F715" s="469"/>
      <c r="G715" s="471"/>
    </row>
    <row r="716" spans="1:7" ht="255">
      <c r="A716" s="455"/>
      <c r="B716" s="229" t="s">
        <v>576</v>
      </c>
      <c r="C716" s="477"/>
      <c r="D716" s="469"/>
      <c r="E716" s="470"/>
      <c r="F716" s="469"/>
      <c r="G716" s="471"/>
    </row>
    <row r="717" spans="1:7" ht="75">
      <c r="A717" s="455"/>
      <c r="B717" s="230" t="s">
        <v>577</v>
      </c>
      <c r="C717" s="477"/>
      <c r="D717" s="469"/>
      <c r="E717" s="470"/>
      <c r="F717" s="469"/>
      <c r="G717" s="471"/>
    </row>
    <row r="718" spans="1:7" ht="30">
      <c r="A718" s="455"/>
      <c r="B718" s="228" t="s">
        <v>578</v>
      </c>
      <c r="C718" s="477"/>
      <c r="D718" s="469"/>
      <c r="E718" s="470"/>
      <c r="F718" s="469"/>
      <c r="G718" s="471"/>
    </row>
    <row r="719" spans="1:7" ht="120">
      <c r="A719" s="455"/>
      <c r="B719" s="229" t="s">
        <v>579</v>
      </c>
      <c r="C719" s="477"/>
      <c r="D719" s="469"/>
      <c r="E719" s="470"/>
      <c r="F719" s="469"/>
      <c r="G719" s="471"/>
    </row>
    <row r="720" spans="1:7" ht="45">
      <c r="A720" s="455"/>
      <c r="B720" s="228" t="s">
        <v>580</v>
      </c>
      <c r="C720" s="477"/>
      <c r="D720" s="469"/>
      <c r="E720" s="470"/>
      <c r="F720" s="469"/>
      <c r="G720" s="471"/>
    </row>
    <row r="721" spans="1:7" ht="90">
      <c r="A721" s="455"/>
      <c r="B721" s="229" t="s">
        <v>581</v>
      </c>
      <c r="C721" s="477"/>
      <c r="D721" s="469"/>
      <c r="E721" s="470"/>
      <c r="F721" s="469"/>
      <c r="G721" s="471"/>
    </row>
    <row r="722" spans="1:7" ht="45">
      <c r="A722" s="455"/>
      <c r="B722" s="228" t="s">
        <v>582</v>
      </c>
      <c r="C722" s="477"/>
      <c r="D722" s="469"/>
      <c r="E722" s="470"/>
      <c r="F722" s="469"/>
      <c r="G722" s="471"/>
    </row>
    <row r="723" spans="1:7" ht="30">
      <c r="A723" s="455"/>
      <c r="B723" s="229" t="s">
        <v>583</v>
      </c>
      <c r="C723" s="477"/>
      <c r="D723" s="469"/>
      <c r="E723" s="470"/>
      <c r="F723" s="469"/>
      <c r="G723" s="471"/>
    </row>
    <row r="724" spans="1:7">
      <c r="A724" s="455"/>
      <c r="B724" s="229" t="s">
        <v>584</v>
      </c>
      <c r="C724" s="477"/>
      <c r="D724" s="469"/>
      <c r="E724" s="470"/>
      <c r="F724" s="469"/>
      <c r="G724" s="471"/>
    </row>
    <row r="725" spans="1:7" ht="30">
      <c r="A725" s="455"/>
      <c r="B725" s="229" t="s">
        <v>711</v>
      </c>
      <c r="C725" s="477"/>
      <c r="D725" s="469"/>
      <c r="E725" s="470"/>
      <c r="F725" s="469"/>
      <c r="G725" s="471"/>
    </row>
    <row r="726" spans="1:7" ht="30">
      <c r="A726" s="455"/>
      <c r="B726" s="685" t="s">
        <v>712</v>
      </c>
      <c r="C726" s="477"/>
      <c r="D726" s="469"/>
      <c r="E726" s="470"/>
      <c r="F726" s="469"/>
      <c r="G726" s="471"/>
    </row>
    <row r="727" spans="1:7">
      <c r="A727" s="455"/>
      <c r="B727" s="229" t="s">
        <v>713</v>
      </c>
      <c r="C727" s="477"/>
      <c r="D727" s="469"/>
      <c r="E727" s="470"/>
      <c r="F727" s="469"/>
      <c r="G727" s="471"/>
    </row>
    <row r="728" spans="1:7" ht="30">
      <c r="A728" s="455"/>
      <c r="B728" s="229" t="s">
        <v>714</v>
      </c>
      <c r="C728" s="477"/>
      <c r="D728" s="469"/>
      <c r="E728" s="470"/>
      <c r="F728" s="469"/>
      <c r="G728" s="471"/>
    </row>
    <row r="729" spans="1:7" ht="45">
      <c r="A729" s="455"/>
      <c r="B729" s="228" t="s">
        <v>585</v>
      </c>
      <c r="C729" s="477"/>
      <c r="D729" s="469"/>
      <c r="E729" s="470"/>
      <c r="F729" s="469"/>
      <c r="G729" s="471"/>
    </row>
    <row r="730" spans="1:7" ht="135">
      <c r="A730" s="455"/>
      <c r="B730" s="229" t="s">
        <v>586</v>
      </c>
      <c r="C730" s="477"/>
      <c r="D730" s="469"/>
      <c r="E730" s="470"/>
      <c r="F730" s="469"/>
      <c r="G730" s="471"/>
    </row>
    <row r="731" spans="1:7">
      <c r="A731" s="455"/>
      <c r="B731" s="229" t="s">
        <v>587</v>
      </c>
      <c r="C731" s="477"/>
      <c r="D731" s="469"/>
      <c r="E731" s="470"/>
      <c r="F731" s="469"/>
      <c r="G731" s="471"/>
    </row>
    <row r="732" spans="1:7" ht="30">
      <c r="A732" s="455"/>
      <c r="B732" s="229" t="s">
        <v>588</v>
      </c>
      <c r="C732" s="477"/>
      <c r="D732" s="469"/>
      <c r="E732" s="470"/>
      <c r="F732" s="469"/>
      <c r="G732" s="471"/>
    </row>
    <row r="733" spans="1:7">
      <c r="A733" s="455"/>
      <c r="B733" s="229" t="s">
        <v>589</v>
      </c>
      <c r="C733" s="477"/>
      <c r="D733" s="469"/>
      <c r="E733" s="470"/>
      <c r="F733" s="469"/>
      <c r="G733" s="471"/>
    </row>
    <row r="734" spans="1:7" ht="45">
      <c r="A734" s="455"/>
      <c r="B734" s="229" t="s">
        <v>590</v>
      </c>
      <c r="C734" s="477"/>
      <c r="D734" s="469"/>
      <c r="E734" s="470"/>
      <c r="F734" s="469"/>
      <c r="G734" s="471"/>
    </row>
    <row r="735" spans="1:7" ht="180">
      <c r="A735" s="455"/>
      <c r="B735" s="229" t="s">
        <v>591</v>
      </c>
      <c r="C735" s="477"/>
      <c r="D735" s="469"/>
      <c r="E735" s="470"/>
      <c r="F735" s="469"/>
      <c r="G735" s="471"/>
    </row>
    <row r="736" spans="1:7">
      <c r="A736" s="455"/>
      <c r="B736" s="229" t="s">
        <v>320</v>
      </c>
      <c r="C736" s="477"/>
      <c r="D736" s="469"/>
      <c r="E736" s="470"/>
      <c r="F736" s="469"/>
      <c r="G736" s="471"/>
    </row>
    <row r="737" spans="1:7">
      <c r="A737" s="455"/>
      <c r="B737" s="502"/>
      <c r="C737" s="477"/>
      <c r="D737" s="469"/>
      <c r="E737" s="470"/>
      <c r="F737" s="469"/>
      <c r="G737" s="471"/>
    </row>
    <row r="738" spans="1:7">
      <c r="A738" s="455"/>
      <c r="B738" s="456" t="s">
        <v>475</v>
      </c>
      <c r="C738" s="451"/>
      <c r="D738" s="457"/>
      <c r="E738" s="458"/>
      <c r="F738" s="457"/>
      <c r="G738" s="663"/>
    </row>
    <row r="739" spans="1:7">
      <c r="A739" s="455"/>
      <c r="B739" s="462" t="s">
        <v>83</v>
      </c>
      <c r="C739" s="463">
        <v>336</v>
      </c>
      <c r="D739" s="464" t="s">
        <v>100</v>
      </c>
      <c r="E739" s="465"/>
      <c r="F739" s="464" t="s">
        <v>134</v>
      </c>
      <c r="G739" s="664">
        <f>C739*E739</f>
        <v>0</v>
      </c>
    </row>
    <row r="740" spans="1:7">
      <c r="A740" s="455"/>
      <c r="B740" s="456" t="s">
        <v>476</v>
      </c>
      <c r="C740" s="451"/>
      <c r="D740" s="457"/>
      <c r="E740" s="458"/>
      <c r="F740" s="457"/>
      <c r="G740" s="663"/>
    </row>
    <row r="741" spans="1:7">
      <c r="A741" s="455"/>
      <c r="B741" s="462" t="s">
        <v>83</v>
      </c>
      <c r="C741" s="463">
        <v>336</v>
      </c>
      <c r="D741" s="464" t="s">
        <v>100</v>
      </c>
      <c r="E741" s="465"/>
      <c r="F741" s="464" t="s">
        <v>134</v>
      </c>
      <c r="G741" s="664">
        <f>C741*E741</f>
        <v>0</v>
      </c>
    </row>
    <row r="742" spans="1:7">
      <c r="A742" s="455"/>
      <c r="B742" s="456" t="s">
        <v>477</v>
      </c>
      <c r="C742" s="451"/>
      <c r="D742" s="457"/>
      <c r="E742" s="458"/>
      <c r="F742" s="457"/>
      <c r="G742" s="663"/>
    </row>
    <row r="743" spans="1:7">
      <c r="A743" s="455"/>
      <c r="B743" s="462" t="s">
        <v>83</v>
      </c>
      <c r="C743" s="463">
        <v>12</v>
      </c>
      <c r="D743" s="464" t="s">
        <v>100</v>
      </c>
      <c r="E743" s="465"/>
      <c r="F743" s="464" t="s">
        <v>134</v>
      </c>
      <c r="G743" s="664">
        <f>C743*E743</f>
        <v>0</v>
      </c>
    </row>
    <row r="744" spans="1:7">
      <c r="A744" s="455"/>
      <c r="B744" s="456" t="s">
        <v>478</v>
      </c>
      <c r="C744" s="451"/>
      <c r="D744" s="457"/>
      <c r="E744" s="458"/>
      <c r="F744" s="457"/>
      <c r="G744" s="663"/>
    </row>
    <row r="745" spans="1:7">
      <c r="A745" s="455"/>
      <c r="B745" s="462" t="s">
        <v>83</v>
      </c>
      <c r="C745" s="463">
        <v>12</v>
      </c>
      <c r="D745" s="464" t="s">
        <v>100</v>
      </c>
      <c r="E745" s="465"/>
      <c r="F745" s="464" t="s">
        <v>134</v>
      </c>
      <c r="G745" s="664">
        <f>C745*E745</f>
        <v>0</v>
      </c>
    </row>
    <row r="746" spans="1:7">
      <c r="A746" s="455"/>
      <c r="B746" s="467"/>
      <c r="C746" s="468"/>
      <c r="D746" s="469"/>
      <c r="E746" s="470"/>
      <c r="F746" s="469"/>
      <c r="G746" s="665"/>
    </row>
    <row r="747" spans="1:7">
      <c r="A747" s="455"/>
      <c r="B747" s="467"/>
      <c r="C747" s="468"/>
      <c r="D747" s="469"/>
      <c r="E747" s="470"/>
      <c r="F747" s="469"/>
      <c r="G747" s="665"/>
    </row>
    <row r="748" spans="1:7" ht="15.75" thickBot="1">
      <c r="A748" s="455"/>
      <c r="B748" s="456"/>
      <c r="C748" s="451"/>
      <c r="D748" s="457"/>
      <c r="E748" s="458"/>
      <c r="F748" s="457"/>
    </row>
    <row r="749" spans="1:7" ht="54.75" thickBot="1">
      <c r="A749" s="679"/>
      <c r="B749" s="686" t="s">
        <v>592</v>
      </c>
      <c r="C749" s="687" t="s">
        <v>207</v>
      </c>
      <c r="D749" s="676" t="s">
        <v>207</v>
      </c>
      <c r="E749" s="688" t="s">
        <v>208</v>
      </c>
      <c r="F749" s="677" t="s">
        <v>134</v>
      </c>
      <c r="G749" s="678">
        <f>SUM(G583:G748)</f>
        <v>0</v>
      </c>
    </row>
    <row r="750" spans="1:7">
      <c r="A750" s="455"/>
      <c r="B750" s="572"/>
      <c r="C750" s="468"/>
      <c r="D750" s="469"/>
      <c r="E750" s="470"/>
      <c r="F750" s="469"/>
      <c r="G750" s="471"/>
    </row>
    <row r="751" spans="1:7">
      <c r="A751" s="455"/>
      <c r="B751" s="498"/>
      <c r="C751" s="451"/>
      <c r="D751" s="499"/>
      <c r="E751" s="500"/>
      <c r="F751" s="499"/>
      <c r="G751" s="501"/>
    </row>
    <row r="752" spans="1:7" ht="18">
      <c r="A752" s="679" t="s">
        <v>398</v>
      </c>
      <c r="B752" s="689" t="s">
        <v>593</v>
      </c>
      <c r="C752" s="451"/>
      <c r="D752" s="457"/>
      <c r="E752" s="458"/>
      <c r="F752" s="457"/>
    </row>
    <row r="753" spans="1:7" s="787" customFormat="1" ht="13.5">
      <c r="A753" s="619"/>
      <c r="B753" s="782"/>
      <c r="C753" s="783"/>
      <c r="D753" s="784"/>
      <c r="E753" s="785"/>
      <c r="F753" s="784"/>
      <c r="G753" s="786"/>
    </row>
    <row r="754" spans="1:7" ht="45">
      <c r="A754" s="456" t="s">
        <v>35</v>
      </c>
      <c r="B754" s="456" t="s">
        <v>594</v>
      </c>
      <c r="C754" s="451"/>
      <c r="D754" s="499"/>
      <c r="E754" s="690"/>
      <c r="F754" s="499"/>
      <c r="G754" s="501"/>
    </row>
    <row r="755" spans="1:7" ht="60">
      <c r="A755" s="460"/>
      <c r="B755" s="456" t="s">
        <v>595</v>
      </c>
      <c r="C755" s="451"/>
      <c r="D755" s="499"/>
      <c r="E755" s="690"/>
      <c r="F755" s="499"/>
      <c r="G755" s="501"/>
    </row>
    <row r="756" spans="1:7" ht="30">
      <c r="A756" s="460"/>
      <c r="B756" s="691" t="s">
        <v>596</v>
      </c>
      <c r="C756" s="451"/>
      <c r="D756" s="499"/>
      <c r="E756" s="690"/>
      <c r="F756" s="499"/>
      <c r="G756" s="501"/>
    </row>
    <row r="757" spans="1:7" ht="75">
      <c r="A757" s="460"/>
      <c r="B757" s="456" t="s">
        <v>597</v>
      </c>
      <c r="C757" s="692"/>
      <c r="D757" s="499"/>
      <c r="E757" s="693"/>
      <c r="F757" s="499"/>
      <c r="G757" s="501"/>
    </row>
    <row r="758" spans="1:7">
      <c r="A758" s="692"/>
      <c r="B758" s="451" t="s">
        <v>598</v>
      </c>
      <c r="C758" s="692"/>
      <c r="D758" s="692"/>
      <c r="E758" s="707"/>
      <c r="F758" s="692"/>
      <c r="G758" s="476"/>
    </row>
    <row r="759" spans="1:7" ht="60">
      <c r="A759" s="460"/>
      <c r="B759" s="456" t="s">
        <v>599</v>
      </c>
      <c r="C759" s="692"/>
      <c r="D759" s="499"/>
      <c r="E759" s="693"/>
      <c r="F759" s="499"/>
      <c r="G759" s="501"/>
    </row>
    <row r="760" spans="1:7" ht="60">
      <c r="A760" s="460"/>
      <c r="B760" s="456" t="s">
        <v>599</v>
      </c>
      <c r="C760" s="692"/>
      <c r="D760" s="499"/>
      <c r="E760" s="693"/>
      <c r="F760" s="499"/>
      <c r="G760" s="501"/>
    </row>
    <row r="761" spans="1:7">
      <c r="A761" s="692"/>
      <c r="B761" s="451" t="s">
        <v>598</v>
      </c>
      <c r="C761" s="692"/>
      <c r="D761" s="692"/>
      <c r="E761" s="707"/>
      <c r="F761" s="692"/>
      <c r="G761" s="476"/>
    </row>
    <row r="762" spans="1:7" ht="45">
      <c r="A762" s="460"/>
      <c r="B762" s="456" t="s">
        <v>600</v>
      </c>
      <c r="C762" s="692"/>
      <c r="D762" s="499"/>
      <c r="E762" s="693"/>
      <c r="F762" s="499"/>
      <c r="G762" s="501"/>
    </row>
    <row r="763" spans="1:7">
      <c r="A763" s="692"/>
      <c r="B763" s="451" t="s">
        <v>598</v>
      </c>
      <c r="C763" s="692"/>
      <c r="D763" s="692"/>
      <c r="E763" s="707"/>
      <c r="F763" s="692"/>
      <c r="G763" s="476"/>
    </row>
    <row r="764" spans="1:7" ht="30">
      <c r="A764" s="460"/>
      <c r="B764" s="456" t="s">
        <v>601</v>
      </c>
      <c r="C764" s="692"/>
      <c r="D764" s="499"/>
      <c r="E764" s="693"/>
      <c r="F764" s="499"/>
      <c r="G764" s="501"/>
    </row>
    <row r="765" spans="1:7">
      <c r="A765" s="692"/>
      <c r="B765" s="451" t="s">
        <v>598</v>
      </c>
      <c r="C765" s="692"/>
      <c r="D765" s="692"/>
      <c r="E765" s="707"/>
      <c r="F765" s="692"/>
      <c r="G765" s="476"/>
    </row>
    <row r="766" spans="1:7" ht="45">
      <c r="A766" s="460"/>
      <c r="B766" s="456" t="s">
        <v>602</v>
      </c>
      <c r="C766" s="692"/>
      <c r="D766" s="499"/>
      <c r="E766" s="693"/>
      <c r="F766" s="499"/>
      <c r="G766" s="501"/>
    </row>
    <row r="767" spans="1:7">
      <c r="A767" s="692"/>
      <c r="B767" s="451" t="s">
        <v>598</v>
      </c>
      <c r="C767" s="692"/>
      <c r="D767" s="692"/>
      <c r="E767" s="707"/>
      <c r="F767" s="692"/>
      <c r="G767" s="476"/>
    </row>
    <row r="768" spans="1:7" ht="45">
      <c r="A768" s="455"/>
      <c r="B768" s="456" t="s">
        <v>603</v>
      </c>
      <c r="C768" s="451"/>
      <c r="D768" s="499"/>
      <c r="E768" s="690"/>
      <c r="F768" s="499"/>
      <c r="G768" s="501"/>
    </row>
    <row r="769" spans="1:7" ht="45">
      <c r="A769" s="455"/>
      <c r="B769" s="456" t="s">
        <v>604</v>
      </c>
      <c r="C769" s="451"/>
      <c r="D769" s="499"/>
      <c r="E769" s="690"/>
      <c r="F769" s="499"/>
      <c r="G769" s="501"/>
    </row>
    <row r="770" spans="1:7" ht="30">
      <c r="A770" s="455"/>
      <c r="B770" s="456" t="s">
        <v>605</v>
      </c>
      <c r="C770" s="451"/>
      <c r="D770" s="499"/>
      <c r="E770" s="690"/>
      <c r="F770" s="499"/>
      <c r="G770" s="501"/>
    </row>
    <row r="771" spans="1:7" s="775" customFormat="1" ht="7.5">
      <c r="A771" s="594"/>
      <c r="B771" s="788"/>
      <c r="C771" s="789"/>
      <c r="D771" s="790"/>
      <c r="E771" s="791"/>
      <c r="F771" s="790"/>
      <c r="G771" s="792"/>
    </row>
    <row r="772" spans="1:7">
      <c r="A772" s="455"/>
      <c r="B772" s="456" t="s">
        <v>606</v>
      </c>
      <c r="C772" s="694"/>
      <c r="D772" s="457"/>
      <c r="E772" s="695"/>
      <c r="F772" s="457"/>
    </row>
    <row r="773" spans="1:7">
      <c r="A773" s="455"/>
      <c r="B773" s="696" t="s">
        <v>178</v>
      </c>
      <c r="C773" s="463">
        <v>2</v>
      </c>
      <c r="D773" s="464" t="s">
        <v>100</v>
      </c>
      <c r="E773" s="465"/>
      <c r="F773" s="464" t="s">
        <v>134</v>
      </c>
      <c r="G773" s="466">
        <f>C773*E773</f>
        <v>0</v>
      </c>
    </row>
    <row r="774" spans="1:7">
      <c r="A774" s="455"/>
      <c r="B774" s="456" t="s">
        <v>607</v>
      </c>
      <c r="C774" s="694"/>
      <c r="D774" s="457"/>
      <c r="E774" s="695"/>
      <c r="F774" s="457"/>
    </row>
    <row r="775" spans="1:7">
      <c r="A775" s="455"/>
      <c r="B775" s="696" t="s">
        <v>178</v>
      </c>
      <c r="C775" s="463">
        <v>2</v>
      </c>
      <c r="D775" s="464" t="s">
        <v>100</v>
      </c>
      <c r="E775" s="465"/>
      <c r="F775" s="464" t="s">
        <v>134</v>
      </c>
      <c r="G775" s="466">
        <f>C775*E775</f>
        <v>0</v>
      </c>
    </row>
    <row r="776" spans="1:7">
      <c r="A776" s="455"/>
      <c r="B776" s="456" t="s">
        <v>608</v>
      </c>
      <c r="C776" s="694"/>
      <c r="D776" s="457"/>
      <c r="E776" s="695"/>
      <c r="F776" s="457"/>
    </row>
    <row r="777" spans="1:7">
      <c r="A777" s="455"/>
      <c r="B777" s="696" t="s">
        <v>178</v>
      </c>
      <c r="C777" s="463">
        <v>1</v>
      </c>
      <c r="D777" s="464" t="s">
        <v>100</v>
      </c>
      <c r="E777" s="465"/>
      <c r="F777" s="464" t="s">
        <v>134</v>
      </c>
      <c r="G777" s="466">
        <f>C777*E777</f>
        <v>0</v>
      </c>
    </row>
    <row r="778" spans="1:7">
      <c r="A778" s="455"/>
      <c r="B778" s="456" t="s">
        <v>609</v>
      </c>
      <c r="C778" s="694"/>
      <c r="D778" s="457"/>
      <c r="E778" s="695"/>
      <c r="F778" s="457"/>
    </row>
    <row r="779" spans="1:7">
      <c r="A779" s="455"/>
      <c r="B779" s="696" t="s">
        <v>178</v>
      </c>
      <c r="C779" s="463">
        <v>1</v>
      </c>
      <c r="D779" s="464" t="s">
        <v>100</v>
      </c>
      <c r="E779" s="465"/>
      <c r="F779" s="464" t="s">
        <v>134</v>
      </c>
      <c r="G779" s="466">
        <f>C779*E779</f>
        <v>0</v>
      </c>
    </row>
    <row r="780" spans="1:7" ht="15.75" thickBot="1">
      <c r="A780" s="692"/>
      <c r="B780" s="692"/>
      <c r="C780" s="692"/>
      <c r="D780" s="692"/>
      <c r="E780" s="692"/>
      <c r="F780" s="692"/>
      <c r="G780" s="476"/>
    </row>
    <row r="781" spans="1:7" ht="18.75" thickBot="1">
      <c r="A781" s="455"/>
      <c r="B781" s="674" t="s">
        <v>593</v>
      </c>
      <c r="C781" s="697" t="s">
        <v>207</v>
      </c>
      <c r="D781" s="676" t="s">
        <v>207</v>
      </c>
      <c r="E781" s="698" t="s">
        <v>208</v>
      </c>
      <c r="F781" s="677" t="s">
        <v>134</v>
      </c>
      <c r="G781" s="678">
        <f>SUM(G754:G780)</f>
        <v>0</v>
      </c>
    </row>
    <row r="782" spans="1:7">
      <c r="A782" s="692"/>
      <c r="B782" s="692"/>
      <c r="C782" s="692"/>
      <c r="D782" s="692"/>
      <c r="E782" s="692"/>
      <c r="F782" s="692"/>
      <c r="G782" s="476"/>
    </row>
    <row r="783" spans="1:7" ht="15.75" thickBot="1">
      <c r="A783" s="692"/>
      <c r="B783" s="692"/>
      <c r="C783" s="692"/>
      <c r="D783" s="692"/>
      <c r="E783" s="692"/>
      <c r="F783" s="692"/>
      <c r="G783" s="476"/>
    </row>
    <row r="784" spans="1:7" ht="21.75" thickBot="1">
      <c r="A784" s="231"/>
      <c r="B784" s="232" t="s">
        <v>610</v>
      </c>
      <c r="C784" s="233"/>
      <c r="D784" s="157"/>
      <c r="E784" s="157"/>
      <c r="F784" s="157"/>
      <c r="G784" s="501"/>
    </row>
    <row r="785" spans="1:7">
      <c r="A785" s="159"/>
      <c r="B785" s="157"/>
      <c r="C785" s="157"/>
      <c r="D785" s="157"/>
      <c r="E785" s="157"/>
      <c r="F785" s="157"/>
      <c r="G785" s="501"/>
    </row>
    <row r="786" spans="1:7">
      <c r="A786" s="159"/>
      <c r="B786" s="157"/>
      <c r="C786" s="157"/>
      <c r="D786" s="157"/>
      <c r="E786" s="157"/>
      <c r="F786" s="157"/>
      <c r="G786" s="501"/>
    </row>
    <row r="787" spans="1:7">
      <c r="A787" s="159"/>
      <c r="B787" s="157"/>
      <c r="C787" s="157"/>
      <c r="D787" s="157"/>
      <c r="E787" s="157"/>
      <c r="F787" s="157"/>
      <c r="G787" s="501"/>
    </row>
    <row r="788" spans="1:7">
      <c r="A788" s="234" t="s">
        <v>140</v>
      </c>
      <c r="B788" s="235" t="str">
        <f>B6</f>
        <v>PRIPREMNI, PRETHODNI I ZAVRŠNI RADOVI</v>
      </c>
      <c r="C788" s="236" t="s">
        <v>207</v>
      </c>
      <c r="D788" s="237" t="s">
        <v>207</v>
      </c>
      <c r="E788" s="238" t="s">
        <v>136</v>
      </c>
      <c r="F788" s="239" t="s">
        <v>134</v>
      </c>
      <c r="G788" s="633">
        <f>G114</f>
        <v>0</v>
      </c>
    </row>
    <row r="789" spans="1:7">
      <c r="A789" s="159"/>
      <c r="B789" s="207"/>
      <c r="C789" s="157"/>
      <c r="D789" s="157"/>
      <c r="E789" s="157"/>
      <c r="F789" s="157"/>
      <c r="G789" s="634"/>
    </row>
    <row r="790" spans="1:7">
      <c r="A790" s="234" t="s">
        <v>209</v>
      </c>
      <c r="B790" s="235" t="str">
        <f>B117</f>
        <v>ZEMLJANI I SLIČNI RADOVI</v>
      </c>
      <c r="C790" s="240" t="s">
        <v>207</v>
      </c>
      <c r="D790" s="237" t="s">
        <v>207</v>
      </c>
      <c r="E790" s="238" t="s">
        <v>136</v>
      </c>
      <c r="F790" s="239" t="s">
        <v>134</v>
      </c>
      <c r="G790" s="633">
        <f>G221</f>
        <v>0</v>
      </c>
    </row>
    <row r="791" spans="1:7">
      <c r="A791" s="159"/>
      <c r="B791" s="207"/>
      <c r="C791" s="157"/>
      <c r="D791" s="157"/>
      <c r="E791" s="157"/>
      <c r="F791" s="157"/>
      <c r="G791" s="634"/>
    </row>
    <row r="792" spans="1:7">
      <c r="A792" s="239" t="s">
        <v>281</v>
      </c>
      <c r="B792" s="241" t="str">
        <f>B224</f>
        <v>BETONSKI I SLIČNI RADOVI</v>
      </c>
      <c r="C792" s="240" t="s">
        <v>207</v>
      </c>
      <c r="D792" s="237" t="s">
        <v>207</v>
      </c>
      <c r="E792" s="238" t="s">
        <v>136</v>
      </c>
      <c r="F792" s="239" t="s">
        <v>134</v>
      </c>
      <c r="G792" s="633">
        <f>G321</f>
        <v>0</v>
      </c>
    </row>
    <row r="793" spans="1:7">
      <c r="A793" s="159"/>
      <c r="B793" s="207"/>
      <c r="C793" s="157"/>
      <c r="D793" s="157"/>
      <c r="E793" s="157"/>
      <c r="F793" s="157"/>
      <c r="G793" s="634"/>
    </row>
    <row r="794" spans="1:7" ht="30">
      <c r="A794" s="234" t="s">
        <v>321</v>
      </c>
      <c r="B794" s="241" t="str">
        <f>B324</f>
        <v>DOBAVA I DOPREMA VODOVODNOG MATERIJALA I OSTALE OPREME</v>
      </c>
      <c r="C794" s="240" t="s">
        <v>207</v>
      </c>
      <c r="D794" s="237" t="s">
        <v>207</v>
      </c>
      <c r="E794" s="238" t="s">
        <v>136</v>
      </c>
      <c r="F794" s="239" t="s">
        <v>134</v>
      </c>
      <c r="G794" s="633">
        <f>G578</f>
        <v>0</v>
      </c>
    </row>
    <row r="795" spans="1:7">
      <c r="A795" s="159"/>
      <c r="B795" s="207"/>
      <c r="C795" s="157"/>
      <c r="D795" s="157"/>
      <c r="E795" s="157"/>
      <c r="F795" s="157"/>
      <c r="G795" s="634"/>
    </row>
    <row r="796" spans="1:7" ht="30">
      <c r="A796" s="242" t="s">
        <v>379</v>
      </c>
      <c r="B796" s="241" t="str">
        <f>B581</f>
        <v>UGRADBA I MONTIRANJE VODOVODNOG MATERIJALA I OSTALE OPREME</v>
      </c>
      <c r="C796" s="240" t="s">
        <v>207</v>
      </c>
      <c r="D796" s="237" t="s">
        <v>207</v>
      </c>
      <c r="E796" s="238" t="s">
        <v>136</v>
      </c>
      <c r="F796" s="239" t="s">
        <v>134</v>
      </c>
      <c r="G796" s="633">
        <f>G749</f>
        <v>0</v>
      </c>
    </row>
    <row r="797" spans="1:7">
      <c r="A797" s="159"/>
      <c r="B797" s="207"/>
      <c r="C797" s="157"/>
      <c r="D797" s="157"/>
      <c r="E797" s="157"/>
      <c r="F797" s="157"/>
      <c r="G797" s="634"/>
    </row>
    <row r="798" spans="1:7">
      <c r="A798" s="242" t="s">
        <v>398</v>
      </c>
      <c r="B798" s="241" t="str">
        <f>B752</f>
        <v xml:space="preserve">RAZNI VODOVODNI I OSTALI RADOVI </v>
      </c>
      <c r="C798" s="240" t="s">
        <v>207</v>
      </c>
      <c r="D798" s="237" t="s">
        <v>207</v>
      </c>
      <c r="E798" s="238" t="s">
        <v>136</v>
      </c>
      <c r="F798" s="239" t="s">
        <v>134</v>
      </c>
      <c r="G798" s="633">
        <f>G781</f>
        <v>0</v>
      </c>
    </row>
    <row r="799" spans="1:7">
      <c r="A799" s="159"/>
      <c r="B799" s="207"/>
      <c r="C799" s="157"/>
      <c r="D799" s="157"/>
      <c r="E799" s="157"/>
      <c r="F799" s="157"/>
      <c r="G799" s="634"/>
    </row>
    <row r="800" spans="1:7">
      <c r="A800" s="243"/>
      <c r="B800" s="207"/>
      <c r="C800" s="157"/>
      <c r="D800" s="157"/>
      <c r="E800" s="157"/>
      <c r="F800" s="157"/>
      <c r="G800" s="634"/>
    </row>
    <row r="801" spans="1:7">
      <c r="A801" s="243"/>
      <c r="B801" s="244" t="s">
        <v>611</v>
      </c>
      <c r="C801" s="245"/>
      <c r="D801" s="246"/>
      <c r="E801" s="247"/>
      <c r="F801" s="248"/>
      <c r="G801" s="654">
        <f>SUM(G788:G799)</f>
        <v>0</v>
      </c>
    </row>
    <row r="802" spans="1:7">
      <c r="A802" s="243"/>
      <c r="B802" s="249"/>
      <c r="C802" s="250"/>
      <c r="D802" s="250"/>
      <c r="E802" s="250"/>
      <c r="F802" s="250"/>
      <c r="G802" s="699"/>
    </row>
    <row r="803" spans="1:7" s="255" customFormat="1">
      <c r="A803" s="251"/>
      <c r="B803" s="252"/>
      <c r="C803" s="175"/>
      <c r="D803" s="253"/>
      <c r="E803" s="254"/>
      <c r="F803" s="253"/>
      <c r="G803" s="492"/>
    </row>
    <row r="804" spans="1:7" s="255" customFormat="1">
      <c r="A804" s="251"/>
      <c r="B804" s="252"/>
      <c r="C804" s="175"/>
      <c r="D804" s="253"/>
      <c r="E804" s="254"/>
      <c r="F804" s="253"/>
      <c r="G804" s="492"/>
    </row>
    <row r="805" spans="1:7" s="255" customFormat="1">
      <c r="A805" s="251"/>
      <c r="B805" s="252"/>
      <c r="C805" s="175"/>
      <c r="D805" s="253"/>
      <c r="E805" s="254"/>
      <c r="F805" s="253"/>
      <c r="G805" s="492"/>
    </row>
    <row r="806" spans="1:7" ht="21" customHeight="1">
      <c r="A806" s="224"/>
      <c r="B806" s="256"/>
      <c r="C806" s="226"/>
      <c r="D806" s="227"/>
      <c r="E806" s="714"/>
      <c r="F806" s="178"/>
      <c r="G806" s="715"/>
    </row>
    <row r="807" spans="1:7" ht="21" customHeight="1">
      <c r="A807" s="224"/>
      <c r="B807" s="256"/>
      <c r="C807" s="226"/>
      <c r="D807" s="227"/>
      <c r="E807" s="714"/>
      <c r="F807" s="178"/>
      <c r="G807" s="715"/>
    </row>
    <row r="808" spans="1:7">
      <c r="A808" s="224"/>
      <c r="B808" s="225"/>
      <c r="C808" s="226"/>
      <c r="D808" s="227"/>
      <c r="F808" s="227"/>
      <c r="G808" s="668"/>
    </row>
    <row r="809" spans="1:7">
      <c r="A809" s="224"/>
      <c r="B809" s="225"/>
      <c r="C809" s="226"/>
      <c r="D809" s="227"/>
      <c r="F809" s="227"/>
      <c r="G809" s="668"/>
    </row>
    <row r="810" spans="1:7">
      <c r="A810" s="224"/>
      <c r="B810" s="225"/>
      <c r="C810" s="226"/>
      <c r="D810" s="227"/>
      <c r="F810" s="227"/>
      <c r="G810" s="668"/>
    </row>
    <row r="811" spans="1:7">
      <c r="A811" s="224"/>
      <c r="B811" s="225"/>
      <c r="C811" s="226"/>
      <c r="D811" s="227"/>
      <c r="F811" s="227"/>
      <c r="G811" s="668"/>
    </row>
    <row r="812" spans="1:7">
      <c r="A812" s="224"/>
      <c r="B812" s="225"/>
      <c r="C812" s="226"/>
      <c r="D812" s="227"/>
      <c r="F812" s="227"/>
      <c r="G812" s="668"/>
    </row>
    <row r="813" spans="1:7">
      <c r="A813" s="224"/>
      <c r="B813" s="225"/>
      <c r="C813" s="226"/>
      <c r="D813" s="227"/>
      <c r="F813" s="227"/>
      <c r="G813" s="668"/>
    </row>
    <row r="814" spans="1:7">
      <c r="A814" s="224"/>
      <c r="B814" s="225"/>
      <c r="C814" s="226"/>
      <c r="D814" s="227"/>
      <c r="F814" s="227"/>
      <c r="G814" s="668"/>
    </row>
    <row r="815" spans="1:7">
      <c r="A815" s="224"/>
      <c r="B815" s="225"/>
      <c r="C815" s="226"/>
      <c r="D815" s="227"/>
      <c r="F815" s="227"/>
      <c r="G815" s="668"/>
    </row>
    <row r="816" spans="1:7">
      <c r="A816" s="224"/>
      <c r="B816" s="225"/>
      <c r="C816" s="226"/>
      <c r="D816" s="227"/>
      <c r="F816" s="227"/>
      <c r="G816" s="668"/>
    </row>
    <row r="817" spans="1:7">
      <c r="A817" s="224"/>
      <c r="B817" s="225"/>
      <c r="C817" s="226"/>
      <c r="D817" s="227"/>
      <c r="F817" s="227"/>
      <c r="G817" s="668"/>
    </row>
    <row r="818" spans="1:7">
      <c r="A818" s="224"/>
      <c r="B818" s="225"/>
      <c r="C818" s="226"/>
      <c r="D818" s="227"/>
      <c r="F818" s="227"/>
      <c r="G818" s="668"/>
    </row>
    <row r="819" spans="1:7">
      <c r="A819" s="224"/>
      <c r="B819" s="225"/>
      <c r="C819" s="226"/>
      <c r="D819" s="227"/>
      <c r="F819" s="227"/>
      <c r="G819" s="668"/>
    </row>
    <row r="820" spans="1:7">
      <c r="A820" s="224"/>
      <c r="B820" s="225"/>
      <c r="C820" s="226"/>
      <c r="D820" s="227"/>
      <c r="F820" s="227"/>
      <c r="G820" s="668"/>
    </row>
    <row r="821" spans="1:7">
      <c r="A821" s="224"/>
      <c r="B821" s="225"/>
      <c r="C821" s="226"/>
      <c r="D821" s="227"/>
      <c r="F821" s="227"/>
      <c r="G821" s="668"/>
    </row>
    <row r="822" spans="1:7">
      <c r="A822" s="224"/>
      <c r="B822" s="225"/>
      <c r="C822" s="226"/>
      <c r="D822" s="227"/>
      <c r="F822" s="227"/>
      <c r="G822" s="668"/>
    </row>
    <row r="823" spans="1:7">
      <c r="A823" s="224"/>
      <c r="B823" s="225"/>
      <c r="C823" s="226"/>
      <c r="D823" s="227"/>
      <c r="F823" s="227"/>
      <c r="G823" s="668"/>
    </row>
    <row r="824" spans="1:7">
      <c r="A824" s="224"/>
      <c r="B824" s="225"/>
      <c r="C824" s="226"/>
      <c r="D824" s="227"/>
      <c r="F824" s="227"/>
      <c r="G824" s="668"/>
    </row>
    <row r="825" spans="1:7">
      <c r="A825" s="224"/>
      <c r="B825" s="225"/>
      <c r="C825" s="226"/>
      <c r="D825" s="227"/>
      <c r="F825" s="227"/>
      <c r="G825" s="668"/>
    </row>
    <row r="826" spans="1:7">
      <c r="A826" s="224"/>
      <c r="B826" s="225"/>
      <c r="C826" s="226"/>
      <c r="D826" s="227"/>
      <c r="F826" s="227"/>
      <c r="G826" s="668"/>
    </row>
    <row r="827" spans="1:7">
      <c r="A827" s="224"/>
      <c r="B827" s="225"/>
      <c r="C827" s="226"/>
      <c r="D827" s="227"/>
      <c r="F827" s="227"/>
      <c r="G827" s="668"/>
    </row>
    <row r="828" spans="1:7">
      <c r="A828" s="224"/>
      <c r="B828" s="225"/>
      <c r="C828" s="226"/>
      <c r="D828" s="227"/>
      <c r="F828" s="227"/>
      <c r="G828" s="668"/>
    </row>
    <row r="829" spans="1:7">
      <c r="A829" s="224"/>
      <c r="B829" s="225"/>
      <c r="C829" s="226"/>
      <c r="D829" s="227"/>
      <c r="F829" s="227"/>
      <c r="G829" s="668"/>
    </row>
    <row r="830" spans="1:7">
      <c r="A830" s="224"/>
      <c r="B830" s="225"/>
      <c r="C830" s="226"/>
      <c r="D830" s="227"/>
      <c r="F830" s="227"/>
      <c r="G830" s="668"/>
    </row>
    <row r="831" spans="1:7">
      <c r="A831" s="224"/>
      <c r="B831" s="225"/>
      <c r="C831" s="226"/>
      <c r="D831" s="227"/>
      <c r="F831" s="227"/>
      <c r="G831" s="668"/>
    </row>
    <row r="832" spans="1:7">
      <c r="A832" s="224"/>
      <c r="B832" s="225"/>
      <c r="C832" s="226"/>
      <c r="D832" s="227"/>
      <c r="F832" s="227"/>
      <c r="G832" s="668"/>
    </row>
    <row r="833" spans="1:7">
      <c r="A833" s="224"/>
      <c r="B833" s="225"/>
      <c r="C833" s="226"/>
      <c r="D833" s="227"/>
      <c r="F833" s="227"/>
      <c r="G833" s="668"/>
    </row>
    <row r="834" spans="1:7">
      <c r="A834" s="224"/>
      <c r="B834" s="225"/>
      <c r="C834" s="226"/>
      <c r="D834" s="227"/>
      <c r="F834" s="227"/>
      <c r="G834" s="668"/>
    </row>
    <row r="835" spans="1:7">
      <c r="A835" s="224"/>
      <c r="B835" s="225"/>
      <c r="C835" s="226"/>
      <c r="D835" s="227"/>
      <c r="F835" s="227"/>
      <c r="G835" s="668"/>
    </row>
    <row r="836" spans="1:7">
      <c r="A836" s="224"/>
      <c r="B836" s="225"/>
      <c r="C836" s="226"/>
      <c r="D836" s="227"/>
      <c r="F836" s="227"/>
      <c r="G836" s="668"/>
    </row>
    <row r="837" spans="1:7">
      <c r="A837" s="224"/>
      <c r="B837" s="225"/>
      <c r="C837" s="226"/>
      <c r="D837" s="227"/>
      <c r="F837" s="227"/>
      <c r="G837" s="668"/>
    </row>
    <row r="838" spans="1:7">
      <c r="A838" s="224"/>
      <c r="B838" s="225"/>
      <c r="C838" s="226"/>
      <c r="D838" s="227"/>
      <c r="F838" s="227"/>
      <c r="G838" s="668"/>
    </row>
    <row r="839" spans="1:7">
      <c r="A839" s="224"/>
      <c r="B839" s="225"/>
      <c r="C839" s="226"/>
      <c r="D839" s="227"/>
      <c r="F839" s="227"/>
      <c r="G839" s="668"/>
    </row>
    <row r="840" spans="1:7">
      <c r="A840" s="224"/>
      <c r="B840" s="225"/>
      <c r="C840" s="226"/>
      <c r="D840" s="227"/>
      <c r="F840" s="227"/>
      <c r="G840" s="668"/>
    </row>
    <row r="841" spans="1:7">
      <c r="A841" s="224"/>
      <c r="B841" s="225"/>
      <c r="C841" s="226"/>
      <c r="D841" s="227"/>
      <c r="F841" s="227"/>
      <c r="G841" s="668"/>
    </row>
    <row r="842" spans="1:7">
      <c r="A842" s="224"/>
      <c r="B842" s="225"/>
      <c r="C842" s="226"/>
      <c r="D842" s="227"/>
      <c r="F842" s="227"/>
      <c r="G842" s="668"/>
    </row>
    <row r="843" spans="1:7">
      <c r="A843" s="224"/>
      <c r="B843" s="225"/>
      <c r="C843" s="226"/>
      <c r="D843" s="227"/>
      <c r="F843" s="227"/>
      <c r="G843" s="668"/>
    </row>
    <row r="844" spans="1:7">
      <c r="A844" s="224"/>
      <c r="B844" s="225"/>
      <c r="C844" s="226"/>
      <c r="D844" s="227"/>
      <c r="F844" s="227"/>
      <c r="G844" s="668"/>
    </row>
    <row r="845" spans="1:7">
      <c r="A845" s="224"/>
      <c r="B845" s="225"/>
      <c r="C845" s="226"/>
      <c r="D845" s="227"/>
      <c r="F845" s="227"/>
      <c r="G845" s="668"/>
    </row>
    <row r="846" spans="1:7">
      <c r="A846" s="224"/>
      <c r="B846" s="225"/>
      <c r="C846" s="226"/>
      <c r="D846" s="227"/>
      <c r="F846" s="227"/>
      <c r="G846" s="668"/>
    </row>
    <row r="847" spans="1:7">
      <c r="A847" s="224"/>
      <c r="B847" s="225"/>
      <c r="C847" s="226"/>
      <c r="D847" s="227"/>
      <c r="F847" s="227"/>
      <c r="G847" s="668"/>
    </row>
    <row r="848" spans="1:7">
      <c r="A848" s="224"/>
      <c r="B848" s="225"/>
      <c r="C848" s="226"/>
      <c r="D848" s="227"/>
      <c r="F848" s="227"/>
      <c r="G848" s="668"/>
    </row>
    <row r="849" spans="1:7">
      <c r="A849" s="224"/>
      <c r="B849" s="225"/>
      <c r="C849" s="226"/>
      <c r="D849" s="227"/>
      <c r="F849" s="227"/>
      <c r="G849" s="668"/>
    </row>
    <row r="850" spans="1:7">
      <c r="A850" s="224"/>
      <c r="B850" s="225"/>
      <c r="C850" s="226"/>
      <c r="D850" s="227"/>
      <c r="F850" s="227"/>
      <c r="G850" s="668"/>
    </row>
    <row r="851" spans="1:7">
      <c r="A851" s="224"/>
      <c r="B851" s="225"/>
      <c r="C851" s="226"/>
      <c r="D851" s="227"/>
      <c r="F851" s="227"/>
      <c r="G851" s="668"/>
    </row>
    <row r="852" spans="1:7">
      <c r="A852" s="224"/>
      <c r="B852" s="225"/>
      <c r="C852" s="226"/>
      <c r="D852" s="227"/>
      <c r="F852" s="227"/>
      <c r="G852" s="668"/>
    </row>
    <row r="853" spans="1:7">
      <c r="A853" s="224"/>
      <c r="B853" s="225"/>
      <c r="C853" s="226"/>
      <c r="D853" s="227"/>
      <c r="F853" s="227"/>
      <c r="G853" s="668"/>
    </row>
    <row r="854" spans="1:7">
      <c r="A854" s="224"/>
      <c r="B854" s="225"/>
      <c r="C854" s="226"/>
      <c r="D854" s="227"/>
      <c r="F854" s="227"/>
      <c r="G854" s="668"/>
    </row>
    <row r="855" spans="1:7">
      <c r="A855" s="224"/>
      <c r="B855" s="225"/>
      <c r="C855" s="226"/>
      <c r="D855" s="227"/>
      <c r="F855" s="227"/>
      <c r="G855" s="668"/>
    </row>
    <row r="856" spans="1:7">
      <c r="A856" s="224"/>
      <c r="B856" s="225"/>
      <c r="C856" s="226"/>
      <c r="D856" s="227"/>
      <c r="F856" s="227"/>
      <c r="G856" s="668"/>
    </row>
    <row r="857" spans="1:7">
      <c r="A857" s="224"/>
      <c r="B857" s="225"/>
      <c r="C857" s="226"/>
      <c r="D857" s="227"/>
      <c r="F857" s="227"/>
      <c r="G857" s="668"/>
    </row>
    <row r="858" spans="1:7">
      <c r="A858" s="224"/>
      <c r="B858" s="225"/>
      <c r="C858" s="226"/>
      <c r="D858" s="227"/>
      <c r="F858" s="227"/>
      <c r="G858" s="668"/>
    </row>
    <row r="859" spans="1:7">
      <c r="A859" s="224"/>
      <c r="B859" s="225"/>
      <c r="C859" s="226"/>
      <c r="D859" s="227"/>
      <c r="F859" s="227"/>
      <c r="G859" s="668"/>
    </row>
    <row r="860" spans="1:7">
      <c r="A860" s="224"/>
      <c r="B860" s="225"/>
      <c r="C860" s="226"/>
      <c r="D860" s="227"/>
      <c r="F860" s="227"/>
      <c r="G860" s="668"/>
    </row>
    <row r="861" spans="1:7">
      <c r="A861" s="224"/>
      <c r="B861" s="225"/>
      <c r="C861" s="226"/>
      <c r="D861" s="227"/>
      <c r="F861" s="227"/>
      <c r="G861" s="668"/>
    </row>
    <row r="862" spans="1:7">
      <c r="A862" s="224"/>
      <c r="B862" s="225"/>
      <c r="C862" s="226"/>
      <c r="D862" s="227"/>
      <c r="F862" s="227"/>
      <c r="G862" s="668"/>
    </row>
    <row r="863" spans="1:7">
      <c r="A863" s="224"/>
      <c r="B863" s="225"/>
      <c r="C863" s="226"/>
      <c r="D863" s="227"/>
      <c r="F863" s="227"/>
      <c r="G863" s="668"/>
    </row>
    <row r="864" spans="1:7">
      <c r="A864" s="224"/>
      <c r="B864" s="225"/>
      <c r="C864" s="226"/>
      <c r="D864" s="227"/>
      <c r="F864" s="227"/>
      <c r="G864" s="668"/>
    </row>
    <row r="865" spans="1:7">
      <c r="A865" s="224"/>
      <c r="B865" s="225"/>
      <c r="C865" s="226"/>
      <c r="D865" s="227"/>
      <c r="F865" s="227"/>
      <c r="G865" s="668"/>
    </row>
    <row r="866" spans="1:7">
      <c r="A866" s="224"/>
      <c r="B866" s="225"/>
      <c r="C866" s="226"/>
      <c r="D866" s="227"/>
      <c r="F866" s="227"/>
      <c r="G866" s="668"/>
    </row>
    <row r="867" spans="1:7">
      <c r="A867" s="224"/>
      <c r="B867" s="225"/>
      <c r="C867" s="226"/>
      <c r="D867" s="227"/>
      <c r="F867" s="227"/>
      <c r="G867" s="668"/>
    </row>
    <row r="868" spans="1:7">
      <c r="A868" s="224"/>
      <c r="B868" s="225"/>
      <c r="C868" s="226"/>
      <c r="D868" s="227"/>
      <c r="F868" s="227"/>
      <c r="G868" s="668"/>
    </row>
    <row r="869" spans="1:7">
      <c r="A869" s="224"/>
      <c r="B869" s="225"/>
      <c r="C869" s="226"/>
      <c r="D869" s="227"/>
      <c r="F869" s="227"/>
      <c r="G869" s="668"/>
    </row>
    <row r="870" spans="1:7">
      <c r="A870" s="224"/>
      <c r="B870" s="225"/>
      <c r="C870" s="226"/>
      <c r="D870" s="227"/>
      <c r="F870" s="227"/>
      <c r="G870" s="668"/>
    </row>
    <row r="871" spans="1:7">
      <c r="A871" s="224"/>
      <c r="B871" s="225"/>
      <c r="C871" s="226"/>
      <c r="D871" s="227"/>
      <c r="F871" s="227"/>
      <c r="G871" s="668"/>
    </row>
    <row r="872" spans="1:7">
      <c r="A872" s="224"/>
      <c r="B872" s="225"/>
      <c r="C872" s="226"/>
      <c r="D872" s="227"/>
      <c r="F872" s="227"/>
      <c r="G872" s="668"/>
    </row>
    <row r="873" spans="1:7">
      <c r="A873" s="224"/>
      <c r="B873" s="225"/>
      <c r="C873" s="226"/>
      <c r="D873" s="227"/>
      <c r="F873" s="227"/>
      <c r="G873" s="668"/>
    </row>
    <row r="874" spans="1:7">
      <c r="A874" s="224"/>
      <c r="B874" s="225"/>
      <c r="C874" s="226"/>
      <c r="D874" s="227"/>
      <c r="F874" s="227"/>
      <c r="G874" s="668"/>
    </row>
    <row r="875" spans="1:7">
      <c r="A875" s="224"/>
      <c r="B875" s="225"/>
      <c r="C875" s="226"/>
      <c r="D875" s="227"/>
      <c r="F875" s="227"/>
      <c r="G875" s="668"/>
    </row>
    <row r="876" spans="1:7">
      <c r="A876" s="224"/>
      <c r="B876" s="225"/>
      <c r="C876" s="226"/>
      <c r="D876" s="227"/>
      <c r="F876" s="227"/>
      <c r="G876" s="668"/>
    </row>
    <row r="877" spans="1:7">
      <c r="A877" s="224"/>
      <c r="B877" s="225"/>
      <c r="C877" s="226"/>
      <c r="D877" s="227"/>
      <c r="F877" s="227"/>
      <c r="G877" s="668"/>
    </row>
    <row r="878" spans="1:7">
      <c r="A878" s="224"/>
      <c r="B878" s="225"/>
      <c r="C878" s="226"/>
      <c r="D878" s="227"/>
      <c r="F878" s="227"/>
      <c r="G878" s="668"/>
    </row>
    <row r="879" spans="1:7">
      <c r="A879" s="224"/>
      <c r="B879" s="225"/>
      <c r="C879" s="226"/>
      <c r="D879" s="227"/>
      <c r="F879" s="227"/>
      <c r="G879" s="668"/>
    </row>
    <row r="880" spans="1:7">
      <c r="A880" s="224"/>
      <c r="B880" s="225"/>
      <c r="C880" s="226"/>
      <c r="D880" s="227"/>
      <c r="F880" s="227"/>
      <c r="G880" s="668"/>
    </row>
    <row r="881" spans="1:7">
      <c r="A881" s="224"/>
      <c r="B881" s="225"/>
      <c r="C881" s="226"/>
      <c r="D881" s="227"/>
      <c r="F881" s="227"/>
      <c r="G881" s="668"/>
    </row>
    <row r="882" spans="1:7">
      <c r="A882" s="224"/>
      <c r="B882" s="225"/>
      <c r="C882" s="226"/>
      <c r="D882" s="227"/>
      <c r="F882" s="227"/>
      <c r="G882" s="668"/>
    </row>
    <row r="883" spans="1:7">
      <c r="A883" s="224"/>
      <c r="B883" s="225"/>
      <c r="C883" s="226"/>
      <c r="D883" s="227"/>
      <c r="F883" s="227"/>
      <c r="G883" s="668"/>
    </row>
    <row r="884" spans="1:7">
      <c r="A884" s="224"/>
      <c r="B884" s="225"/>
      <c r="C884" s="226"/>
      <c r="D884" s="227"/>
      <c r="F884" s="227"/>
      <c r="G884" s="668"/>
    </row>
    <row r="885" spans="1:7">
      <c r="A885" s="224"/>
      <c r="B885" s="225"/>
      <c r="C885" s="226"/>
      <c r="D885" s="227"/>
      <c r="F885" s="227"/>
      <c r="G885" s="668"/>
    </row>
    <row r="886" spans="1:7">
      <c r="A886" s="224"/>
      <c r="B886" s="225"/>
      <c r="C886" s="226"/>
      <c r="D886" s="227"/>
      <c r="F886" s="227"/>
      <c r="G886" s="668"/>
    </row>
    <row r="887" spans="1:7">
      <c r="A887" s="224"/>
      <c r="B887" s="225"/>
      <c r="C887" s="226"/>
      <c r="D887" s="227"/>
      <c r="F887" s="227"/>
      <c r="G887" s="668"/>
    </row>
    <row r="888" spans="1:7">
      <c r="A888" s="224"/>
      <c r="B888" s="225"/>
      <c r="C888" s="226"/>
      <c r="D888" s="227"/>
      <c r="F888" s="227"/>
      <c r="G888" s="668"/>
    </row>
    <row r="889" spans="1:7">
      <c r="A889" s="224"/>
      <c r="B889" s="225"/>
      <c r="C889" s="226"/>
      <c r="D889" s="227"/>
      <c r="F889" s="227"/>
      <c r="G889" s="668"/>
    </row>
    <row r="890" spans="1:7">
      <c r="A890" s="224"/>
      <c r="B890" s="225"/>
      <c r="C890" s="226"/>
      <c r="D890" s="227"/>
      <c r="F890" s="227"/>
      <c r="G890" s="668"/>
    </row>
    <row r="891" spans="1:7">
      <c r="A891" s="224"/>
      <c r="B891" s="225"/>
      <c r="C891" s="226"/>
      <c r="D891" s="227"/>
      <c r="F891" s="227"/>
      <c r="G891" s="668"/>
    </row>
    <row r="892" spans="1:7">
      <c r="A892" s="224"/>
      <c r="B892" s="225"/>
      <c r="C892" s="226"/>
      <c r="D892" s="227"/>
      <c r="F892" s="227"/>
      <c r="G892" s="668"/>
    </row>
    <row r="893" spans="1:7">
      <c r="A893" s="224"/>
      <c r="B893" s="225"/>
      <c r="C893" s="226"/>
      <c r="D893" s="227"/>
      <c r="F893" s="227"/>
      <c r="G893" s="668"/>
    </row>
    <row r="894" spans="1:7">
      <c r="A894" s="224"/>
      <c r="B894" s="225"/>
      <c r="C894" s="226"/>
      <c r="D894" s="227"/>
      <c r="F894" s="227"/>
      <c r="G894" s="668"/>
    </row>
    <row r="895" spans="1:7">
      <c r="A895" s="224"/>
      <c r="B895" s="225"/>
      <c r="C895" s="226"/>
      <c r="D895" s="227"/>
      <c r="F895" s="227"/>
      <c r="G895" s="668"/>
    </row>
    <row r="896" spans="1:7">
      <c r="A896" s="224"/>
      <c r="B896" s="225"/>
      <c r="C896" s="226"/>
      <c r="D896" s="227"/>
      <c r="F896" s="227"/>
      <c r="G896" s="668"/>
    </row>
    <row r="897" spans="1:7">
      <c r="A897" s="224"/>
      <c r="B897" s="225"/>
      <c r="C897" s="226"/>
      <c r="D897" s="227"/>
      <c r="F897" s="227"/>
      <c r="G897" s="668"/>
    </row>
    <row r="898" spans="1:7">
      <c r="A898" s="224"/>
      <c r="B898" s="225"/>
      <c r="C898" s="226"/>
      <c r="D898" s="227"/>
      <c r="F898" s="227"/>
      <c r="G898" s="668"/>
    </row>
    <row r="899" spans="1:7">
      <c r="A899" s="224"/>
      <c r="B899" s="225"/>
      <c r="C899" s="226"/>
      <c r="D899" s="227"/>
      <c r="F899" s="227"/>
      <c r="G899" s="668"/>
    </row>
    <row r="900" spans="1:7">
      <c r="A900" s="224"/>
      <c r="B900" s="225"/>
      <c r="C900" s="226"/>
      <c r="D900" s="227"/>
      <c r="F900" s="227"/>
      <c r="G900" s="668"/>
    </row>
    <row r="901" spans="1:7">
      <c r="A901" s="224"/>
      <c r="B901" s="225"/>
      <c r="C901" s="226"/>
      <c r="D901" s="227"/>
      <c r="F901" s="227"/>
      <c r="G901" s="668"/>
    </row>
    <row r="902" spans="1:7">
      <c r="A902" s="224"/>
      <c r="B902" s="225"/>
      <c r="C902" s="226"/>
      <c r="D902" s="227"/>
      <c r="F902" s="227"/>
      <c r="G902" s="668"/>
    </row>
    <row r="903" spans="1:7">
      <c r="A903" s="224"/>
      <c r="B903" s="225"/>
      <c r="C903" s="226"/>
      <c r="D903" s="227"/>
      <c r="F903" s="227"/>
      <c r="G903" s="668"/>
    </row>
    <row r="904" spans="1:7">
      <c r="A904" s="224"/>
      <c r="B904" s="225"/>
      <c r="C904" s="226"/>
      <c r="D904" s="227"/>
      <c r="F904" s="227"/>
      <c r="G904" s="668"/>
    </row>
    <row r="905" spans="1:7">
      <c r="A905" s="224"/>
      <c r="B905" s="225"/>
      <c r="C905" s="226"/>
      <c r="D905" s="227"/>
      <c r="F905" s="227"/>
      <c r="G905" s="668"/>
    </row>
    <row r="906" spans="1:7">
      <c r="A906" s="224"/>
      <c r="B906" s="225"/>
      <c r="C906" s="226"/>
      <c r="D906" s="227"/>
      <c r="F906" s="227"/>
      <c r="G906" s="668"/>
    </row>
    <row r="907" spans="1:7">
      <c r="A907" s="224"/>
      <c r="B907" s="225"/>
      <c r="C907" s="226"/>
      <c r="D907" s="227"/>
      <c r="F907" s="227"/>
      <c r="G907" s="668"/>
    </row>
    <row r="908" spans="1:7">
      <c r="A908" s="224"/>
      <c r="B908" s="225"/>
      <c r="C908" s="226"/>
      <c r="D908" s="227"/>
      <c r="F908" s="227"/>
      <c r="G908" s="668"/>
    </row>
    <row r="909" spans="1:7">
      <c r="A909" s="224"/>
      <c r="B909" s="225"/>
      <c r="C909" s="226"/>
      <c r="D909" s="227"/>
      <c r="F909" s="227"/>
      <c r="G909" s="668"/>
    </row>
    <row r="910" spans="1:7">
      <c r="A910" s="224"/>
      <c r="B910" s="225"/>
      <c r="C910" s="226"/>
      <c r="D910" s="227"/>
      <c r="F910" s="227"/>
      <c r="G910" s="668"/>
    </row>
    <row r="911" spans="1:7">
      <c r="A911" s="224"/>
      <c r="B911" s="225"/>
      <c r="C911" s="226"/>
      <c r="D911" s="227"/>
      <c r="F911" s="227"/>
      <c r="G911" s="668"/>
    </row>
    <row r="912" spans="1:7">
      <c r="A912" s="224"/>
      <c r="B912" s="225"/>
      <c r="C912" s="226"/>
      <c r="D912" s="227"/>
      <c r="F912" s="227"/>
      <c r="G912" s="668"/>
    </row>
    <row r="913" spans="1:7">
      <c r="A913" s="224"/>
      <c r="B913" s="225"/>
      <c r="C913" s="226"/>
      <c r="D913" s="227"/>
      <c r="F913" s="227"/>
      <c r="G913" s="668"/>
    </row>
    <row r="914" spans="1:7">
      <c r="A914" s="224"/>
      <c r="B914" s="225"/>
      <c r="C914" s="226"/>
      <c r="D914" s="227"/>
      <c r="F914" s="227"/>
      <c r="G914" s="668"/>
    </row>
    <row r="915" spans="1:7">
      <c r="A915" s="224"/>
      <c r="B915" s="225"/>
      <c r="C915" s="226"/>
      <c r="D915" s="227"/>
      <c r="F915" s="227"/>
      <c r="G915" s="668"/>
    </row>
    <row r="916" spans="1:7">
      <c r="A916" s="224"/>
      <c r="B916" s="225"/>
      <c r="C916" s="226"/>
      <c r="D916" s="227"/>
      <c r="F916" s="227"/>
      <c r="G916" s="668"/>
    </row>
    <row r="917" spans="1:7">
      <c r="A917" s="224"/>
      <c r="B917" s="225"/>
      <c r="C917" s="226"/>
      <c r="D917" s="227"/>
      <c r="F917" s="227"/>
      <c r="G917" s="668"/>
    </row>
    <row r="918" spans="1:7">
      <c r="A918" s="224"/>
      <c r="B918" s="225"/>
      <c r="C918" s="226"/>
      <c r="D918" s="227"/>
      <c r="F918" s="227"/>
      <c r="G918" s="668"/>
    </row>
    <row r="919" spans="1:7">
      <c r="A919" s="224"/>
      <c r="B919" s="225"/>
      <c r="C919" s="226"/>
      <c r="D919" s="227"/>
      <c r="F919" s="227"/>
      <c r="G919" s="668"/>
    </row>
    <row r="920" spans="1:7">
      <c r="A920" s="224"/>
      <c r="B920" s="225"/>
      <c r="C920" s="226"/>
      <c r="D920" s="227"/>
      <c r="F920" s="227"/>
      <c r="G920" s="668"/>
    </row>
    <row r="921" spans="1:7">
      <c r="A921" s="224"/>
      <c r="B921" s="225"/>
      <c r="C921" s="226"/>
      <c r="D921" s="227"/>
      <c r="F921" s="227"/>
      <c r="G921" s="668"/>
    </row>
    <row r="922" spans="1:7">
      <c r="A922" s="224"/>
      <c r="B922" s="225"/>
      <c r="C922" s="226"/>
      <c r="D922" s="227"/>
      <c r="F922" s="227"/>
      <c r="G922" s="668"/>
    </row>
    <row r="923" spans="1:7">
      <c r="A923" s="224"/>
      <c r="B923" s="225"/>
      <c r="C923" s="226"/>
      <c r="D923" s="227"/>
      <c r="F923" s="227"/>
      <c r="G923" s="668"/>
    </row>
    <row r="924" spans="1:7">
      <c r="A924" s="224"/>
      <c r="B924" s="225"/>
      <c r="C924" s="226"/>
      <c r="D924" s="227"/>
      <c r="F924" s="227"/>
      <c r="G924" s="668"/>
    </row>
    <row r="925" spans="1:7">
      <c r="A925" s="224"/>
      <c r="B925" s="225"/>
      <c r="C925" s="226"/>
      <c r="D925" s="227"/>
      <c r="F925" s="227"/>
      <c r="G925" s="668"/>
    </row>
    <row r="926" spans="1:7">
      <c r="A926" s="224"/>
      <c r="B926" s="225"/>
      <c r="C926" s="226"/>
      <c r="D926" s="227"/>
      <c r="F926" s="227"/>
      <c r="G926" s="668"/>
    </row>
    <row r="927" spans="1:7">
      <c r="A927" s="224"/>
      <c r="B927" s="225"/>
      <c r="C927" s="226"/>
      <c r="D927" s="227"/>
      <c r="F927" s="227"/>
      <c r="G927" s="668"/>
    </row>
    <row r="928" spans="1:7">
      <c r="A928" s="224"/>
      <c r="B928" s="225"/>
      <c r="C928" s="226"/>
      <c r="D928" s="227"/>
      <c r="F928" s="227"/>
      <c r="G928" s="668"/>
    </row>
    <row r="929" spans="1:7">
      <c r="A929" s="224"/>
      <c r="B929" s="225"/>
      <c r="C929" s="226"/>
      <c r="D929" s="227"/>
      <c r="F929" s="227"/>
      <c r="G929" s="668"/>
    </row>
    <row r="930" spans="1:7">
      <c r="A930" s="224"/>
      <c r="B930" s="225"/>
      <c r="C930" s="226"/>
      <c r="D930" s="227"/>
      <c r="F930" s="227"/>
      <c r="G930" s="668"/>
    </row>
    <row r="931" spans="1:7">
      <c r="A931" s="224"/>
      <c r="B931" s="225"/>
      <c r="C931" s="226"/>
      <c r="D931" s="227"/>
      <c r="F931" s="227"/>
      <c r="G931" s="668"/>
    </row>
    <row r="932" spans="1:7">
      <c r="A932" s="224"/>
      <c r="B932" s="225"/>
      <c r="C932" s="226"/>
      <c r="D932" s="227"/>
      <c r="F932" s="227"/>
      <c r="G932" s="668"/>
    </row>
    <row r="933" spans="1:7">
      <c r="A933" s="224"/>
      <c r="B933" s="225"/>
      <c r="C933" s="226"/>
      <c r="D933" s="227"/>
      <c r="F933" s="227"/>
      <c r="G933" s="668"/>
    </row>
    <row r="934" spans="1:7">
      <c r="A934" s="224"/>
      <c r="B934" s="225"/>
      <c r="C934" s="226"/>
      <c r="D934" s="227"/>
      <c r="F934" s="227"/>
      <c r="G934" s="668"/>
    </row>
    <row r="935" spans="1:7">
      <c r="A935" s="224"/>
      <c r="B935" s="225"/>
      <c r="C935" s="226"/>
      <c r="D935" s="227"/>
      <c r="F935" s="227"/>
      <c r="G935" s="668"/>
    </row>
    <row r="936" spans="1:7">
      <c r="A936" s="224"/>
      <c r="B936" s="225"/>
      <c r="C936" s="226"/>
      <c r="D936" s="227"/>
      <c r="F936" s="227"/>
      <c r="G936" s="668"/>
    </row>
    <row r="937" spans="1:7">
      <c r="A937" s="224"/>
      <c r="B937" s="225"/>
      <c r="C937" s="226"/>
      <c r="D937" s="227"/>
      <c r="F937" s="227"/>
      <c r="G937" s="668"/>
    </row>
    <row r="938" spans="1:7">
      <c r="A938" s="224"/>
      <c r="B938" s="225"/>
      <c r="C938" s="226"/>
      <c r="D938" s="227"/>
      <c r="F938" s="227"/>
      <c r="G938" s="668"/>
    </row>
    <row r="939" spans="1:7">
      <c r="A939" s="224"/>
      <c r="B939" s="225"/>
      <c r="C939" s="226"/>
      <c r="D939" s="227"/>
      <c r="F939" s="227"/>
      <c r="G939" s="668"/>
    </row>
    <row r="940" spans="1:7">
      <c r="A940" s="224"/>
      <c r="B940" s="225"/>
      <c r="C940" s="226"/>
      <c r="D940" s="227"/>
      <c r="F940" s="227"/>
      <c r="G940" s="668"/>
    </row>
    <row r="941" spans="1:7">
      <c r="A941" s="224"/>
      <c r="B941" s="225"/>
      <c r="C941" s="226"/>
      <c r="D941" s="227"/>
      <c r="F941" s="227"/>
      <c r="G941" s="668"/>
    </row>
    <row r="942" spans="1:7">
      <c r="A942" s="224"/>
      <c r="B942" s="225"/>
      <c r="C942" s="226"/>
      <c r="D942" s="227"/>
      <c r="F942" s="227"/>
      <c r="G942" s="668"/>
    </row>
    <row r="943" spans="1:7">
      <c r="A943" s="224"/>
      <c r="B943" s="225"/>
      <c r="C943" s="226"/>
      <c r="D943" s="227"/>
      <c r="F943" s="227"/>
      <c r="G943" s="668"/>
    </row>
    <row r="944" spans="1:7">
      <c r="A944" s="224"/>
      <c r="B944" s="225"/>
      <c r="C944" s="226"/>
      <c r="D944" s="227"/>
      <c r="F944" s="227"/>
      <c r="G944" s="668"/>
    </row>
    <row r="945" spans="1:7">
      <c r="A945" s="224"/>
      <c r="B945" s="225"/>
      <c r="C945" s="226"/>
      <c r="D945" s="227"/>
      <c r="F945" s="227"/>
      <c r="G945" s="668"/>
    </row>
    <row r="946" spans="1:7">
      <c r="A946" s="224"/>
      <c r="B946" s="225"/>
      <c r="C946" s="226"/>
      <c r="D946" s="227"/>
      <c r="F946" s="227"/>
      <c r="G946" s="668"/>
    </row>
    <row r="947" spans="1:7">
      <c r="A947" s="224"/>
      <c r="B947" s="225"/>
      <c r="C947" s="226"/>
      <c r="D947" s="227"/>
      <c r="F947" s="227"/>
      <c r="G947" s="668"/>
    </row>
    <row r="948" spans="1:7">
      <c r="A948" s="224"/>
      <c r="B948" s="225"/>
      <c r="C948" s="226"/>
      <c r="D948" s="227"/>
      <c r="F948" s="227"/>
      <c r="G948" s="668"/>
    </row>
    <row r="949" spans="1:7">
      <c r="A949" s="224"/>
      <c r="B949" s="225"/>
      <c r="C949" s="226"/>
      <c r="D949" s="227"/>
      <c r="F949" s="227"/>
      <c r="G949" s="668"/>
    </row>
    <row r="950" spans="1:7">
      <c r="A950" s="224"/>
      <c r="B950" s="225"/>
      <c r="C950" s="226"/>
      <c r="D950" s="227"/>
      <c r="F950" s="227"/>
      <c r="G950" s="668"/>
    </row>
    <row r="951" spans="1:7">
      <c r="A951" s="224"/>
      <c r="B951" s="225"/>
      <c r="C951" s="226"/>
      <c r="D951" s="227"/>
      <c r="F951" s="227"/>
      <c r="G951" s="668"/>
    </row>
    <row r="952" spans="1:7">
      <c r="A952" s="224"/>
      <c r="B952" s="225"/>
      <c r="C952" s="226"/>
      <c r="D952" s="227"/>
      <c r="F952" s="227"/>
      <c r="G952" s="668"/>
    </row>
    <row r="953" spans="1:7">
      <c r="A953" s="224"/>
      <c r="B953" s="225"/>
      <c r="C953" s="226"/>
      <c r="D953" s="227"/>
      <c r="F953" s="227"/>
      <c r="G953" s="668"/>
    </row>
    <row r="954" spans="1:7">
      <c r="A954" s="224"/>
      <c r="B954" s="225"/>
      <c r="C954" s="226"/>
      <c r="D954" s="227"/>
      <c r="F954" s="227"/>
      <c r="G954" s="668"/>
    </row>
    <row r="955" spans="1:7">
      <c r="A955" s="224"/>
      <c r="B955" s="225"/>
      <c r="C955" s="226"/>
      <c r="D955" s="227"/>
      <c r="F955" s="227"/>
      <c r="G955" s="668"/>
    </row>
    <row r="956" spans="1:7">
      <c r="A956" s="224"/>
      <c r="B956" s="225"/>
      <c r="C956" s="226"/>
      <c r="D956" s="227"/>
      <c r="F956" s="227"/>
      <c r="G956" s="668"/>
    </row>
    <row r="957" spans="1:7">
      <c r="A957" s="224"/>
      <c r="B957" s="225"/>
      <c r="C957" s="226"/>
      <c r="D957" s="227"/>
      <c r="F957" s="227"/>
      <c r="G957" s="668"/>
    </row>
    <row r="958" spans="1:7">
      <c r="A958" s="224"/>
      <c r="B958" s="225"/>
      <c r="C958" s="226"/>
      <c r="D958" s="227"/>
      <c r="F958" s="227"/>
      <c r="G958" s="668"/>
    </row>
    <row r="959" spans="1:7">
      <c r="A959" s="224"/>
      <c r="B959" s="225"/>
      <c r="C959" s="226"/>
      <c r="D959" s="227"/>
      <c r="F959" s="227"/>
      <c r="G959" s="668"/>
    </row>
    <row r="960" spans="1:7">
      <c r="A960" s="224"/>
      <c r="B960" s="225"/>
      <c r="C960" s="226"/>
      <c r="D960" s="227"/>
      <c r="F960" s="227"/>
      <c r="G960" s="668"/>
    </row>
    <row r="961" spans="1:7">
      <c r="A961" s="224"/>
      <c r="B961" s="225"/>
      <c r="C961" s="226"/>
      <c r="D961" s="227"/>
      <c r="F961" s="227"/>
      <c r="G961" s="668"/>
    </row>
    <row r="962" spans="1:7">
      <c r="A962" s="224"/>
      <c r="B962" s="225"/>
      <c r="C962" s="226"/>
      <c r="D962" s="227"/>
      <c r="F962" s="227"/>
      <c r="G962" s="668"/>
    </row>
    <row r="963" spans="1:7">
      <c r="A963" s="224"/>
      <c r="B963" s="225"/>
      <c r="C963" s="226"/>
      <c r="D963" s="227"/>
      <c r="F963" s="227"/>
      <c r="G963" s="668"/>
    </row>
    <row r="964" spans="1:7">
      <c r="A964" s="224"/>
      <c r="B964" s="225"/>
      <c r="C964" s="226"/>
      <c r="D964" s="227"/>
      <c r="F964" s="227"/>
      <c r="G964" s="668"/>
    </row>
    <row r="965" spans="1:7">
      <c r="A965" s="224"/>
      <c r="B965" s="225"/>
      <c r="C965" s="226"/>
      <c r="D965" s="227"/>
      <c r="F965" s="227"/>
      <c r="G965" s="668"/>
    </row>
    <row r="966" spans="1:7">
      <c r="A966" s="224"/>
      <c r="B966" s="225"/>
      <c r="C966" s="226"/>
      <c r="D966" s="227"/>
      <c r="F966" s="227"/>
      <c r="G966" s="668"/>
    </row>
    <row r="967" spans="1:7">
      <c r="A967" s="224"/>
      <c r="B967" s="225"/>
      <c r="C967" s="226"/>
      <c r="D967" s="227"/>
      <c r="F967" s="227"/>
      <c r="G967" s="668"/>
    </row>
    <row r="968" spans="1:7">
      <c r="A968" s="224"/>
      <c r="B968" s="225"/>
      <c r="C968" s="226"/>
      <c r="D968" s="227"/>
      <c r="F968" s="227"/>
      <c r="G968" s="668"/>
    </row>
    <row r="969" spans="1:7">
      <c r="A969" s="224"/>
      <c r="B969" s="225"/>
      <c r="C969" s="226"/>
      <c r="D969" s="227"/>
      <c r="F969" s="227"/>
      <c r="G969" s="668"/>
    </row>
    <row r="970" spans="1:7">
      <c r="A970" s="224"/>
      <c r="B970" s="225"/>
      <c r="C970" s="226"/>
      <c r="D970" s="227"/>
      <c r="F970" s="227"/>
      <c r="G970" s="668"/>
    </row>
    <row r="971" spans="1:7">
      <c r="A971" s="224"/>
      <c r="B971" s="225"/>
      <c r="C971" s="226"/>
      <c r="D971" s="227"/>
      <c r="F971" s="227"/>
      <c r="G971" s="668"/>
    </row>
    <row r="972" spans="1:7">
      <c r="A972" s="224"/>
      <c r="B972" s="225"/>
      <c r="C972" s="226"/>
      <c r="D972" s="227"/>
      <c r="F972" s="227"/>
      <c r="G972" s="668"/>
    </row>
    <row r="973" spans="1:7">
      <c r="A973" s="224"/>
      <c r="B973" s="225"/>
      <c r="C973" s="226"/>
      <c r="D973" s="227"/>
      <c r="F973" s="227"/>
      <c r="G973" s="668"/>
    </row>
    <row r="974" spans="1:7">
      <c r="A974" s="224"/>
      <c r="B974" s="225"/>
      <c r="C974" s="226"/>
      <c r="D974" s="227"/>
      <c r="F974" s="227"/>
      <c r="G974" s="668"/>
    </row>
    <row r="975" spans="1:7">
      <c r="A975" s="224"/>
      <c r="B975" s="225"/>
      <c r="C975" s="226"/>
      <c r="D975" s="227"/>
      <c r="F975" s="227"/>
      <c r="G975" s="668"/>
    </row>
    <row r="976" spans="1:7">
      <c r="A976" s="224"/>
      <c r="B976" s="225"/>
      <c r="C976" s="226"/>
      <c r="D976" s="227"/>
      <c r="F976" s="227"/>
      <c r="G976" s="668"/>
    </row>
    <row r="977" spans="1:7">
      <c r="A977" s="224"/>
      <c r="B977" s="225"/>
      <c r="C977" s="226"/>
      <c r="D977" s="227"/>
      <c r="F977" s="227"/>
      <c r="G977" s="668"/>
    </row>
    <row r="978" spans="1:7">
      <c r="A978" s="224"/>
      <c r="B978" s="225"/>
      <c r="C978" s="226"/>
      <c r="D978" s="227"/>
      <c r="F978" s="227"/>
      <c r="G978" s="668"/>
    </row>
    <row r="979" spans="1:7">
      <c r="A979" s="224"/>
      <c r="B979" s="225"/>
      <c r="C979" s="226"/>
      <c r="D979" s="227"/>
      <c r="F979" s="227"/>
      <c r="G979" s="668"/>
    </row>
    <row r="980" spans="1:7">
      <c r="A980" s="224"/>
      <c r="B980" s="225"/>
      <c r="C980" s="226"/>
      <c r="D980" s="227"/>
      <c r="F980" s="227"/>
      <c r="G980" s="668"/>
    </row>
    <row r="981" spans="1:7">
      <c r="A981" s="224"/>
      <c r="B981" s="225"/>
      <c r="C981" s="226"/>
      <c r="D981" s="227"/>
      <c r="F981" s="227"/>
      <c r="G981" s="668"/>
    </row>
    <row r="982" spans="1:7">
      <c r="A982" s="224"/>
      <c r="B982" s="225"/>
      <c r="C982" s="226"/>
      <c r="D982" s="227"/>
      <c r="F982" s="227"/>
      <c r="G982" s="668"/>
    </row>
    <row r="983" spans="1:7">
      <c r="A983" s="224"/>
      <c r="B983" s="225"/>
      <c r="C983" s="226"/>
      <c r="D983" s="227"/>
      <c r="F983" s="227"/>
      <c r="G983" s="668"/>
    </row>
    <row r="984" spans="1:7">
      <c r="A984" s="224"/>
      <c r="B984" s="225"/>
      <c r="C984" s="226"/>
      <c r="D984" s="227"/>
      <c r="F984" s="227"/>
      <c r="G984" s="668"/>
    </row>
    <row r="985" spans="1:7">
      <c r="A985" s="224"/>
      <c r="B985" s="225"/>
      <c r="C985" s="226"/>
      <c r="D985" s="227"/>
      <c r="F985" s="227"/>
      <c r="G985" s="668"/>
    </row>
    <row r="986" spans="1:7">
      <c r="A986" s="224"/>
      <c r="B986" s="225"/>
      <c r="C986" s="226"/>
      <c r="D986" s="227"/>
      <c r="F986" s="227"/>
      <c r="G986" s="668"/>
    </row>
    <row r="987" spans="1:7">
      <c r="A987" s="224"/>
      <c r="B987" s="225"/>
      <c r="C987" s="226"/>
      <c r="D987" s="227"/>
      <c r="F987" s="227"/>
      <c r="G987" s="668"/>
    </row>
    <row r="988" spans="1:7">
      <c r="A988" s="224"/>
      <c r="B988" s="225"/>
      <c r="C988" s="226"/>
      <c r="D988" s="227"/>
      <c r="F988" s="227"/>
      <c r="G988" s="668"/>
    </row>
    <row r="989" spans="1:7">
      <c r="A989" s="224"/>
      <c r="B989" s="225"/>
      <c r="C989" s="226"/>
      <c r="D989" s="227"/>
      <c r="F989" s="227"/>
      <c r="G989" s="668"/>
    </row>
    <row r="990" spans="1:7">
      <c r="A990" s="224"/>
      <c r="B990" s="225"/>
      <c r="C990" s="226"/>
      <c r="D990" s="227"/>
      <c r="F990" s="227"/>
      <c r="G990" s="668"/>
    </row>
    <row r="991" spans="1:7">
      <c r="A991" s="224"/>
      <c r="B991" s="225"/>
      <c r="C991" s="226"/>
      <c r="D991" s="227"/>
      <c r="F991" s="227"/>
      <c r="G991" s="668"/>
    </row>
    <row r="992" spans="1:7">
      <c r="A992" s="224"/>
      <c r="B992" s="225"/>
      <c r="C992" s="226"/>
      <c r="D992" s="227"/>
      <c r="F992" s="227"/>
      <c r="G992" s="668"/>
    </row>
    <row r="993" spans="1:7">
      <c r="A993" s="224"/>
      <c r="B993" s="225"/>
      <c r="C993" s="226"/>
      <c r="D993" s="227"/>
      <c r="F993" s="227"/>
      <c r="G993" s="668"/>
    </row>
    <row r="994" spans="1:7">
      <c r="A994" s="224"/>
      <c r="B994" s="225"/>
      <c r="C994" s="226"/>
      <c r="D994" s="227"/>
      <c r="F994" s="227"/>
      <c r="G994" s="668"/>
    </row>
    <row r="995" spans="1:7">
      <c r="A995" s="224"/>
      <c r="B995" s="225"/>
      <c r="C995" s="226"/>
      <c r="D995" s="227"/>
      <c r="F995" s="227"/>
      <c r="G995" s="668"/>
    </row>
    <row r="996" spans="1:7">
      <c r="A996" s="224"/>
      <c r="B996" s="225"/>
      <c r="C996" s="226"/>
      <c r="D996" s="227"/>
      <c r="F996" s="227"/>
      <c r="G996" s="668"/>
    </row>
    <row r="997" spans="1:7">
      <c r="A997" s="224"/>
      <c r="B997" s="225"/>
      <c r="C997" s="226"/>
      <c r="D997" s="227"/>
      <c r="F997" s="227"/>
      <c r="G997" s="668"/>
    </row>
    <row r="998" spans="1:7">
      <c r="A998" s="224"/>
      <c r="B998" s="225"/>
      <c r="C998" s="226"/>
      <c r="D998" s="227"/>
      <c r="F998" s="227"/>
      <c r="G998" s="668"/>
    </row>
    <row r="999" spans="1:7">
      <c r="A999" s="224"/>
      <c r="B999" s="225"/>
      <c r="C999" s="226"/>
      <c r="D999" s="227"/>
      <c r="F999" s="227"/>
      <c r="G999" s="668"/>
    </row>
    <row r="1000" spans="1:7">
      <c r="A1000" s="224"/>
      <c r="B1000" s="225"/>
      <c r="C1000" s="226"/>
      <c r="D1000" s="227"/>
      <c r="F1000" s="227"/>
      <c r="G1000" s="668"/>
    </row>
    <row r="1001" spans="1:7">
      <c r="A1001" s="224"/>
      <c r="B1001" s="225"/>
      <c r="C1001" s="226"/>
      <c r="D1001" s="227"/>
      <c r="F1001" s="227"/>
      <c r="G1001" s="668"/>
    </row>
    <row r="1002" spans="1:7">
      <c r="A1002" s="224"/>
      <c r="B1002" s="225"/>
      <c r="C1002" s="226"/>
      <c r="D1002" s="227"/>
      <c r="F1002" s="227"/>
      <c r="G1002" s="668"/>
    </row>
    <row r="1003" spans="1:7">
      <c r="A1003" s="224"/>
      <c r="B1003" s="225"/>
      <c r="C1003" s="226"/>
      <c r="D1003" s="227"/>
      <c r="F1003" s="227"/>
      <c r="G1003" s="668"/>
    </row>
    <row r="1004" spans="1:7">
      <c r="A1004" s="224"/>
      <c r="B1004" s="225"/>
      <c r="C1004" s="226"/>
      <c r="D1004" s="227"/>
      <c r="F1004" s="227"/>
      <c r="G1004" s="668"/>
    </row>
    <row r="1005" spans="1:7">
      <c r="A1005" s="224"/>
      <c r="B1005" s="225"/>
      <c r="C1005" s="226"/>
      <c r="D1005" s="227"/>
      <c r="F1005" s="227"/>
      <c r="G1005" s="668"/>
    </row>
    <row r="1006" spans="1:7">
      <c r="A1006" s="224"/>
      <c r="B1006" s="225"/>
      <c r="C1006" s="226"/>
      <c r="D1006" s="227"/>
      <c r="F1006" s="227"/>
      <c r="G1006" s="668"/>
    </row>
    <row r="1007" spans="1:7">
      <c r="A1007" s="224"/>
      <c r="B1007" s="225"/>
      <c r="C1007" s="226"/>
      <c r="D1007" s="227"/>
      <c r="F1007" s="227"/>
      <c r="G1007" s="668"/>
    </row>
    <row r="1008" spans="1:7">
      <c r="A1008" s="224"/>
      <c r="B1008" s="225"/>
      <c r="C1008" s="226"/>
      <c r="D1008" s="227"/>
      <c r="F1008" s="227"/>
      <c r="G1008" s="668"/>
    </row>
    <row r="1009" spans="1:7">
      <c r="A1009" s="224"/>
      <c r="B1009" s="225"/>
      <c r="C1009" s="226"/>
      <c r="D1009" s="227"/>
      <c r="F1009" s="227"/>
      <c r="G1009" s="668"/>
    </row>
    <row r="1010" spans="1:7">
      <c r="A1010" s="224"/>
      <c r="B1010" s="225"/>
      <c r="C1010" s="226"/>
      <c r="D1010" s="227"/>
      <c r="F1010" s="227"/>
      <c r="G1010" s="668"/>
    </row>
    <row r="1011" spans="1:7">
      <c r="A1011" s="224"/>
      <c r="B1011" s="225"/>
      <c r="C1011" s="226"/>
      <c r="D1011" s="227"/>
      <c r="F1011" s="227"/>
      <c r="G1011" s="668"/>
    </row>
    <row r="1012" spans="1:7">
      <c r="A1012" s="224"/>
      <c r="B1012" s="225"/>
      <c r="C1012" s="226"/>
      <c r="D1012" s="227"/>
      <c r="F1012" s="227"/>
      <c r="G1012" s="668"/>
    </row>
    <row r="1013" spans="1:7">
      <c r="A1013" s="224"/>
      <c r="B1013" s="225"/>
      <c r="C1013" s="226"/>
      <c r="D1013" s="227"/>
      <c r="F1013" s="227"/>
      <c r="G1013" s="668"/>
    </row>
    <row r="1014" spans="1:7">
      <c r="A1014" s="224"/>
      <c r="B1014" s="225"/>
      <c r="C1014" s="226"/>
      <c r="D1014" s="227"/>
      <c r="F1014" s="227"/>
      <c r="G1014" s="668"/>
    </row>
    <row r="1015" spans="1:7">
      <c r="A1015" s="224"/>
      <c r="B1015" s="225"/>
      <c r="C1015" s="226"/>
      <c r="D1015" s="227"/>
      <c r="F1015" s="227"/>
      <c r="G1015" s="668"/>
    </row>
    <row r="1016" spans="1:7">
      <c r="A1016" s="224"/>
      <c r="B1016" s="225"/>
      <c r="C1016" s="226"/>
      <c r="D1016" s="227"/>
      <c r="F1016" s="227"/>
      <c r="G1016" s="668"/>
    </row>
    <row r="1017" spans="1:7">
      <c r="A1017" s="224"/>
      <c r="B1017" s="225"/>
      <c r="C1017" s="226"/>
      <c r="D1017" s="227"/>
      <c r="F1017" s="227"/>
      <c r="G1017" s="668"/>
    </row>
    <row r="1018" spans="1:7">
      <c r="A1018" s="224"/>
      <c r="B1018" s="225"/>
      <c r="C1018" s="226"/>
      <c r="D1018" s="227"/>
      <c r="F1018" s="227"/>
      <c r="G1018" s="668"/>
    </row>
    <row r="1019" spans="1:7">
      <c r="A1019" s="224"/>
      <c r="B1019" s="225"/>
      <c r="C1019" s="226"/>
      <c r="D1019" s="227"/>
      <c r="F1019" s="227"/>
      <c r="G1019" s="668"/>
    </row>
    <row r="1020" spans="1:7">
      <c r="A1020" s="224"/>
      <c r="B1020" s="225"/>
      <c r="C1020" s="226"/>
      <c r="D1020" s="227"/>
      <c r="F1020" s="227"/>
      <c r="G1020" s="668"/>
    </row>
    <row r="1021" spans="1:7">
      <c r="A1021" s="224"/>
      <c r="B1021" s="225"/>
      <c r="C1021" s="226"/>
      <c r="D1021" s="227"/>
      <c r="F1021" s="227"/>
      <c r="G1021" s="668"/>
    </row>
    <row r="1022" spans="1:7">
      <c r="A1022" s="224"/>
      <c r="B1022" s="225"/>
      <c r="C1022" s="226"/>
      <c r="D1022" s="227"/>
      <c r="F1022" s="227"/>
      <c r="G1022" s="668"/>
    </row>
    <row r="1023" spans="1:7">
      <c r="A1023" s="224"/>
      <c r="B1023" s="225"/>
      <c r="C1023" s="226"/>
      <c r="D1023" s="227"/>
      <c r="F1023" s="227"/>
      <c r="G1023" s="668"/>
    </row>
  </sheetData>
  <sheetProtection algorithmName="SHA-512" hashValue="HqHphck/FhWNAa92yPaqsQxJj0MFycrZDAAmQiKEax2H6NmmjgO9mT2FdhqTRYw9qMsJrDYtjTn1xgimrvWhdA==" saltValue="i/x15pEzr/AP3F7YU7mGZw==" spinCount="100000" sheet="1" objects="1" scenarios="1"/>
  <mergeCells count="1">
    <mergeCell ref="A1:G1"/>
  </mergeCells>
  <pageMargins left="0.70866141732283472" right="0.70866141732283472" top="0.74803149606299213" bottom="0.74803149606299213" header="0.31496062992125984" footer="0.31496062992125984"/>
  <pageSetup paperSize="9" scale="89" orientation="portrait" r:id="rId1"/>
  <rowBreaks count="5" manualBreakCount="5">
    <brk id="115" max="16383" man="1"/>
    <brk id="222" max="16383" man="1"/>
    <brk id="322" max="16383" man="1"/>
    <brk id="580" max="16383" man="1"/>
    <brk id="7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8"/>
  <sheetViews>
    <sheetView tabSelected="1" topLeftCell="A22" zoomScale="80" zoomScaleNormal="80" zoomScaleSheetLayoutView="80" workbookViewId="0">
      <selection activeCell="Y30" sqref="Y30"/>
    </sheetView>
  </sheetViews>
  <sheetFormatPr defaultColWidth="9.140625" defaultRowHeight="15.75"/>
  <cols>
    <col min="1" max="1" width="5.7109375" style="359" bestFit="1" customWidth="1"/>
    <col min="2" max="2" width="1.28515625" style="359" customWidth="1"/>
    <col min="3" max="3" width="30.7109375" style="357" customWidth="1"/>
    <col min="4" max="4" width="8.7109375" style="356" customWidth="1"/>
    <col min="5" max="5" width="10.42578125" style="258" customWidth="1"/>
    <col min="6" max="6" width="6.7109375" style="360" customWidth="1"/>
    <col min="7" max="7" width="6.28515625" style="360" customWidth="1"/>
    <col min="8" max="8" width="18.85546875" style="257" customWidth="1"/>
    <col min="9" max="9" width="5.140625" style="355" customWidth="1"/>
    <col min="10" max="10" width="20.5703125" style="361" customWidth="1"/>
    <col min="11" max="16384" width="9.140625" style="343"/>
  </cols>
  <sheetData>
    <row r="1" spans="1:10" s="307" customFormat="1" ht="21.75" customHeight="1" thickBot="1">
      <c r="A1" s="1033" t="s">
        <v>890</v>
      </c>
      <c r="B1" s="1034"/>
      <c r="C1" s="1034"/>
      <c r="D1" s="1034"/>
      <c r="E1" s="1034"/>
      <c r="F1" s="1034"/>
      <c r="G1" s="1034"/>
      <c r="H1" s="1034"/>
      <c r="I1" s="1034"/>
      <c r="J1" s="1035"/>
    </row>
    <row r="2" spans="1:10" ht="15" customHeight="1">
      <c r="A2" s="354" t="s">
        <v>207</v>
      </c>
      <c r="B2" s="354"/>
      <c r="F2" s="876"/>
      <c r="G2" s="876"/>
      <c r="J2" s="877"/>
    </row>
    <row r="3" spans="1:10" ht="15" customHeight="1">
      <c r="A3" s="354"/>
      <c r="B3" s="354"/>
      <c r="C3" s="353"/>
      <c r="D3" s="352"/>
      <c r="F3" s="351"/>
      <c r="G3" s="351"/>
      <c r="H3" s="350"/>
      <c r="I3" s="270"/>
      <c r="J3" s="349"/>
    </row>
    <row r="4" spans="1:10" ht="15" customHeight="1">
      <c r="A4" s="354"/>
      <c r="B4" s="354"/>
      <c r="C4" s="353"/>
      <c r="D4" s="352"/>
      <c r="F4" s="351"/>
      <c r="G4" s="351"/>
      <c r="H4" s="350"/>
      <c r="I4" s="270"/>
      <c r="J4" s="349"/>
    </row>
    <row r="5" spans="1:10" ht="39" customHeight="1">
      <c r="A5" s="295" t="s">
        <v>272</v>
      </c>
      <c r="B5" s="294"/>
      <c r="C5" s="1038" t="s">
        <v>633</v>
      </c>
      <c r="D5" s="1039"/>
      <c r="E5" s="1039"/>
      <c r="F5" s="1039"/>
      <c r="G5" s="1039"/>
      <c r="H5" s="1039"/>
      <c r="I5" s="268"/>
      <c r="J5" s="338"/>
    </row>
    <row r="6" spans="1:10" ht="39" customHeight="1">
      <c r="A6" s="295"/>
      <c r="B6" s="294"/>
      <c r="C6" s="806"/>
      <c r="D6" s="807"/>
      <c r="E6" s="807"/>
      <c r="F6" s="807"/>
      <c r="G6" s="807"/>
      <c r="H6" s="807"/>
      <c r="I6" s="268"/>
      <c r="J6" s="338"/>
    </row>
    <row r="7" spans="1:10" ht="20.100000000000001" customHeight="1">
      <c r="A7" s="295" t="s">
        <v>778</v>
      </c>
      <c r="B7" s="294"/>
      <c r="C7" s="1038" t="s">
        <v>615</v>
      </c>
      <c r="D7" s="1039"/>
      <c r="E7" s="1039"/>
      <c r="F7" s="1039"/>
      <c r="G7" s="1039"/>
      <c r="H7" s="1039"/>
      <c r="I7" s="268"/>
      <c r="J7" s="338"/>
    </row>
    <row r="8" spans="1:10" ht="15" customHeight="1">
      <c r="A8" s="336" t="s">
        <v>613</v>
      </c>
      <c r="B8" s="294"/>
      <c r="C8" s="342"/>
      <c r="D8" s="341"/>
      <c r="E8" s="341"/>
      <c r="F8" s="340"/>
      <c r="G8" s="340"/>
      <c r="H8" s="339"/>
      <c r="I8" s="268"/>
      <c r="J8" s="338"/>
    </row>
    <row r="9" spans="1:10" s="325" customFormat="1" ht="33" customHeight="1">
      <c r="A9" s="330" t="s">
        <v>779</v>
      </c>
      <c r="B9" s="1040" t="s">
        <v>634</v>
      </c>
      <c r="C9" s="1041"/>
      <c r="D9" s="1041"/>
      <c r="E9" s="1041"/>
      <c r="F9" s="1041"/>
      <c r="G9" s="1041"/>
      <c r="H9" s="1041"/>
      <c r="I9" s="335"/>
      <c r="J9" s="308"/>
    </row>
    <row r="10" spans="1:10" s="325" customFormat="1" ht="15" customHeight="1">
      <c r="A10" s="315" t="s">
        <v>613</v>
      </c>
      <c r="B10" s="315"/>
      <c r="C10" s="314"/>
      <c r="D10" s="313" t="s">
        <v>21</v>
      </c>
      <c r="E10" s="337">
        <v>1166</v>
      </c>
      <c r="F10" s="311"/>
      <c r="G10" s="309" t="s">
        <v>133</v>
      </c>
      <c r="H10" s="991"/>
      <c r="I10" s="309" t="s">
        <v>134</v>
      </c>
      <c r="J10" s="308">
        <f>H10*E10</f>
        <v>0</v>
      </c>
    </row>
    <row r="11" spans="1:10" s="325" customFormat="1" ht="15" customHeight="1">
      <c r="A11" s="315" t="s">
        <v>613</v>
      </c>
      <c r="B11" s="315"/>
      <c r="C11" s="314"/>
      <c r="D11" s="313"/>
      <c r="E11" s="337"/>
      <c r="F11" s="311"/>
      <c r="G11" s="309"/>
      <c r="H11" s="326"/>
      <c r="I11" s="309"/>
      <c r="J11" s="308"/>
    </row>
    <row r="12" spans="1:10" s="325" customFormat="1" ht="50.25" customHeight="1">
      <c r="A12" s="330" t="s">
        <v>780</v>
      </c>
      <c r="B12" s="1040" t="s">
        <v>632</v>
      </c>
      <c r="C12" s="1041"/>
      <c r="D12" s="1041"/>
      <c r="E12" s="1041"/>
      <c r="F12" s="1041"/>
      <c r="G12" s="1041"/>
      <c r="H12" s="1041"/>
      <c r="I12" s="335"/>
      <c r="J12" s="308"/>
    </row>
    <row r="13" spans="1:10" s="325" customFormat="1" ht="15" customHeight="1">
      <c r="A13" s="315" t="s">
        <v>613</v>
      </c>
      <c r="B13" s="315"/>
      <c r="C13" s="314"/>
      <c r="D13" s="313" t="s">
        <v>21</v>
      </c>
      <c r="E13" s="337">
        <v>35</v>
      </c>
      <c r="F13" s="311"/>
      <c r="G13" s="309" t="s">
        <v>133</v>
      </c>
      <c r="H13" s="991"/>
      <c r="I13" s="309" t="s">
        <v>134</v>
      </c>
      <c r="J13" s="308">
        <f>H13*E13</f>
        <v>0</v>
      </c>
    </row>
    <row r="14" spans="1:10" s="307" customFormat="1" ht="15" customHeight="1">
      <c r="A14" s="315" t="s">
        <v>613</v>
      </c>
      <c r="B14" s="315"/>
      <c r="C14" s="314"/>
      <c r="D14" s="313"/>
      <c r="E14" s="312"/>
      <c r="F14" s="311"/>
      <c r="G14" s="309"/>
      <c r="H14" s="310"/>
      <c r="I14" s="309"/>
      <c r="J14" s="308"/>
    </row>
    <row r="15" spans="1:10" s="325" customFormat="1" ht="53.25" customHeight="1">
      <c r="A15" s="330" t="s">
        <v>781</v>
      </c>
      <c r="B15" s="1040" t="s">
        <v>631</v>
      </c>
      <c r="C15" s="1041"/>
      <c r="D15" s="1041"/>
      <c r="E15" s="1041"/>
      <c r="F15" s="1041"/>
      <c r="G15" s="1041"/>
      <c r="H15" s="1041"/>
      <c r="I15" s="335"/>
      <c r="J15" s="308"/>
    </row>
    <row r="16" spans="1:10" s="325" customFormat="1" ht="15" customHeight="1">
      <c r="A16" s="315" t="s">
        <v>613</v>
      </c>
      <c r="B16" s="315"/>
      <c r="C16" s="314"/>
      <c r="D16" s="313" t="s">
        <v>82</v>
      </c>
      <c r="E16" s="327">
        <v>70</v>
      </c>
      <c r="F16" s="311"/>
      <c r="G16" s="309" t="s">
        <v>133</v>
      </c>
      <c r="H16" s="991"/>
      <c r="I16" s="309" t="s">
        <v>134</v>
      </c>
      <c r="J16" s="308">
        <f>H16*E16</f>
        <v>0</v>
      </c>
    </row>
    <row r="17" spans="1:10" s="325" customFormat="1" ht="15" customHeight="1">
      <c r="A17" s="315" t="s">
        <v>613</v>
      </c>
      <c r="B17" s="315"/>
      <c r="C17" s="314"/>
      <c r="D17" s="313"/>
      <c r="E17" s="327"/>
      <c r="F17" s="311"/>
      <c r="G17" s="309"/>
      <c r="H17" s="326"/>
      <c r="I17" s="309"/>
      <c r="J17" s="308"/>
    </row>
    <row r="18" spans="1:10" s="307" customFormat="1" ht="48" customHeight="1">
      <c r="A18" s="330" t="s">
        <v>782</v>
      </c>
      <c r="B18" s="1036" t="s">
        <v>630</v>
      </c>
      <c r="C18" s="1037"/>
      <c r="D18" s="1037"/>
      <c r="E18" s="809"/>
      <c r="F18" s="809"/>
      <c r="G18" s="809"/>
      <c r="H18" s="809"/>
      <c r="I18" s="335"/>
      <c r="J18" s="308"/>
    </row>
    <row r="19" spans="1:10" s="307" customFormat="1" ht="15" customHeight="1">
      <c r="A19" s="330" t="s">
        <v>613</v>
      </c>
      <c r="B19" s="805"/>
      <c r="C19" s="878" t="s">
        <v>629</v>
      </c>
      <c r="D19" s="879"/>
      <c r="E19" s="327">
        <v>500.25600000000003</v>
      </c>
      <c r="F19" s="809"/>
      <c r="G19" s="809"/>
      <c r="H19" s="809"/>
      <c r="I19" s="335"/>
      <c r="J19" s="308"/>
    </row>
    <row r="20" spans="1:10" s="307" customFormat="1" ht="15" customHeight="1">
      <c r="A20" s="330" t="s">
        <v>613</v>
      </c>
      <c r="B20" s="805"/>
      <c r="C20" s="879" t="s">
        <v>628</v>
      </c>
      <c r="D20" s="879"/>
      <c r="E20" s="327">
        <v>280.8</v>
      </c>
      <c r="F20" s="809"/>
      <c r="G20" s="809"/>
      <c r="H20" s="809"/>
      <c r="I20" s="335"/>
      <c r="J20" s="308"/>
    </row>
    <row r="21" spans="1:10" s="325" customFormat="1" ht="15" customHeight="1">
      <c r="A21" s="315" t="s">
        <v>613</v>
      </c>
      <c r="B21" s="315"/>
      <c r="C21" s="314"/>
      <c r="D21" s="313" t="s">
        <v>108</v>
      </c>
      <c r="E21" s="327">
        <v>781.05600000000004</v>
      </c>
      <c r="F21" s="311"/>
      <c r="G21" s="309" t="s">
        <v>133</v>
      </c>
      <c r="H21" s="991"/>
      <c r="I21" s="309" t="s">
        <v>134</v>
      </c>
      <c r="J21" s="308">
        <f>H21*E21</f>
        <v>0</v>
      </c>
    </row>
    <row r="22" spans="1:10" s="325" customFormat="1" ht="15" customHeight="1">
      <c r="A22" s="315" t="s">
        <v>613</v>
      </c>
      <c r="B22" s="315"/>
      <c r="C22" s="314"/>
      <c r="D22" s="313"/>
      <c r="E22" s="337"/>
      <c r="F22" s="311"/>
      <c r="G22" s="309"/>
      <c r="H22" s="326"/>
      <c r="I22" s="309"/>
      <c r="J22" s="308"/>
    </row>
    <row r="23" spans="1:10" s="348" customFormat="1" ht="64.5" customHeight="1">
      <c r="A23" s="330" t="s">
        <v>783</v>
      </c>
      <c r="B23" s="1040" t="s">
        <v>635</v>
      </c>
      <c r="C23" s="1041"/>
      <c r="D23" s="1041"/>
      <c r="E23" s="1041"/>
      <c r="F23" s="1041"/>
      <c r="G23" s="1041"/>
      <c r="H23" s="1041"/>
      <c r="I23" s="335"/>
      <c r="J23" s="308"/>
    </row>
    <row r="24" spans="1:10" s="325" customFormat="1" ht="15" customHeight="1">
      <c r="A24" s="315" t="s">
        <v>613</v>
      </c>
      <c r="B24" s="315"/>
      <c r="C24" s="314"/>
      <c r="D24" s="313" t="s">
        <v>108</v>
      </c>
      <c r="E24" s="327">
        <v>209.304</v>
      </c>
      <c r="F24" s="311"/>
      <c r="G24" s="309" t="s">
        <v>133</v>
      </c>
      <c r="H24" s="991"/>
      <c r="I24" s="309" t="s">
        <v>134</v>
      </c>
      <c r="J24" s="308">
        <f>H24*E24</f>
        <v>0</v>
      </c>
    </row>
    <row r="25" spans="1:10" s="325" customFormat="1" ht="15" customHeight="1">
      <c r="A25" s="315" t="s">
        <v>613</v>
      </c>
      <c r="B25" s="315"/>
      <c r="C25" s="314"/>
      <c r="D25" s="313"/>
      <c r="E25" s="337"/>
      <c r="F25" s="311"/>
      <c r="G25" s="309"/>
      <c r="H25" s="326"/>
      <c r="I25" s="309"/>
      <c r="J25" s="308"/>
    </row>
    <row r="26" spans="1:10" s="808" customFormat="1" ht="197.25" customHeight="1">
      <c r="A26" s="330" t="s">
        <v>784</v>
      </c>
      <c r="B26" s="1040" t="s">
        <v>966</v>
      </c>
      <c r="C26" s="1041"/>
      <c r="D26" s="1041"/>
      <c r="E26" s="1041"/>
      <c r="F26" s="1041"/>
      <c r="G26" s="1041"/>
      <c r="H26" s="1041"/>
      <c r="I26" s="329"/>
      <c r="J26" s="328"/>
    </row>
    <row r="27" spans="1:10" s="325" customFormat="1" ht="15.75" customHeight="1">
      <c r="A27" s="315" t="s">
        <v>613</v>
      </c>
      <c r="B27" s="315"/>
      <c r="C27" s="878" t="s">
        <v>625</v>
      </c>
      <c r="D27" s="313" t="s">
        <v>21</v>
      </c>
      <c r="E27" s="337">
        <v>1544</v>
      </c>
      <c r="F27" s="311"/>
      <c r="G27" s="309" t="s">
        <v>133</v>
      </c>
      <c r="H27" s="991"/>
      <c r="I27" s="309" t="s">
        <v>134</v>
      </c>
      <c r="J27" s="308">
        <f>H27*E27</f>
        <v>0</v>
      </c>
    </row>
    <row r="28" spans="1:10" s="325" customFormat="1" ht="15.75" customHeight="1">
      <c r="A28" s="315" t="s">
        <v>613</v>
      </c>
      <c r="B28" s="315"/>
      <c r="C28" s="878" t="s">
        <v>624</v>
      </c>
      <c r="D28" s="313" t="s">
        <v>21</v>
      </c>
      <c r="E28" s="337">
        <v>1544</v>
      </c>
      <c r="F28" s="311"/>
      <c r="G28" s="309" t="s">
        <v>133</v>
      </c>
      <c r="H28" s="991"/>
      <c r="I28" s="309" t="s">
        <v>134</v>
      </c>
      <c r="J28" s="308">
        <f>H28*E28</f>
        <v>0</v>
      </c>
    </row>
    <row r="29" spans="1:10" s="325" customFormat="1" ht="15.75" customHeight="1">
      <c r="A29" s="315" t="s">
        <v>613</v>
      </c>
      <c r="B29" s="315"/>
      <c r="C29" s="314"/>
      <c r="D29" s="313"/>
      <c r="E29" s="337"/>
      <c r="F29" s="311"/>
      <c r="G29" s="309"/>
      <c r="H29" s="326"/>
      <c r="I29" s="309"/>
      <c r="J29" s="308"/>
    </row>
    <row r="30" spans="1:10" s="325" customFormat="1" ht="198" customHeight="1">
      <c r="A30" s="330" t="s">
        <v>785</v>
      </c>
      <c r="B30" s="1040" t="s">
        <v>627</v>
      </c>
      <c r="C30" s="1041"/>
      <c r="D30" s="1041"/>
      <c r="E30" s="1041"/>
      <c r="F30" s="1041"/>
      <c r="G30" s="1041"/>
      <c r="H30" s="1041"/>
      <c r="I30" s="329"/>
      <c r="J30" s="328"/>
    </row>
    <row r="31" spans="1:10" s="325" customFormat="1" ht="15.75" customHeight="1">
      <c r="A31" s="315" t="s">
        <v>613</v>
      </c>
      <c r="B31" s="315"/>
      <c r="C31" s="878" t="s">
        <v>625</v>
      </c>
      <c r="D31" s="313" t="s">
        <v>21</v>
      </c>
      <c r="E31" s="337">
        <v>386</v>
      </c>
      <c r="F31" s="311"/>
      <c r="G31" s="309" t="s">
        <v>133</v>
      </c>
      <c r="H31" s="991"/>
      <c r="I31" s="309" t="s">
        <v>134</v>
      </c>
      <c r="J31" s="308">
        <f>H31*E31</f>
        <v>0</v>
      </c>
    </row>
    <row r="32" spans="1:10" s="325" customFormat="1" ht="15.75" customHeight="1">
      <c r="A32" s="315" t="s">
        <v>613</v>
      </c>
      <c r="B32" s="315"/>
      <c r="C32" s="878" t="s">
        <v>624</v>
      </c>
      <c r="D32" s="313" t="s">
        <v>21</v>
      </c>
      <c r="E32" s="337">
        <v>386</v>
      </c>
      <c r="F32" s="311"/>
      <c r="G32" s="309" t="s">
        <v>133</v>
      </c>
      <c r="H32" s="991"/>
      <c r="I32" s="309" t="s">
        <v>134</v>
      </c>
      <c r="J32" s="308">
        <f>H32*E32</f>
        <v>0</v>
      </c>
    </row>
    <row r="33" spans="1:10" s="325" customFormat="1" ht="15" customHeight="1">
      <c r="A33" s="315" t="s">
        <v>613</v>
      </c>
      <c r="B33" s="315"/>
      <c r="C33" s="314"/>
      <c r="D33" s="313"/>
      <c r="E33" s="337"/>
      <c r="F33" s="311"/>
      <c r="G33" s="309"/>
      <c r="H33" s="326"/>
      <c r="I33" s="309"/>
      <c r="J33" s="308"/>
    </row>
    <row r="34" spans="1:10" s="325" customFormat="1" ht="183.75" customHeight="1">
      <c r="A34" s="330" t="s">
        <v>786</v>
      </c>
      <c r="B34" s="1040" t="s">
        <v>626</v>
      </c>
      <c r="C34" s="1041"/>
      <c r="D34" s="1041"/>
      <c r="E34" s="1041"/>
      <c r="F34" s="1041"/>
      <c r="G34" s="1041"/>
      <c r="H34" s="1041"/>
      <c r="I34" s="329"/>
      <c r="J34" s="328"/>
    </row>
    <row r="35" spans="1:10" s="325" customFormat="1" ht="15.75" customHeight="1">
      <c r="A35" s="315" t="s">
        <v>613</v>
      </c>
      <c r="B35" s="315"/>
      <c r="C35" s="878" t="s">
        <v>625</v>
      </c>
      <c r="D35" s="313" t="s">
        <v>21</v>
      </c>
      <c r="E35" s="337">
        <v>60</v>
      </c>
      <c r="F35" s="311"/>
      <c r="G35" s="309" t="s">
        <v>133</v>
      </c>
      <c r="H35" s="991"/>
      <c r="I35" s="309" t="s">
        <v>134</v>
      </c>
      <c r="J35" s="308">
        <f>H35*E35</f>
        <v>0</v>
      </c>
    </row>
    <row r="36" spans="1:10" s="325" customFormat="1" ht="15.75" customHeight="1">
      <c r="A36" s="315" t="s">
        <v>613</v>
      </c>
      <c r="B36" s="315"/>
      <c r="C36" s="878" t="s">
        <v>624</v>
      </c>
      <c r="D36" s="313" t="s">
        <v>21</v>
      </c>
      <c r="E36" s="337">
        <v>60</v>
      </c>
      <c r="F36" s="311"/>
      <c r="G36" s="309" t="s">
        <v>133</v>
      </c>
      <c r="H36" s="991"/>
      <c r="I36" s="309" t="s">
        <v>134</v>
      </c>
      <c r="J36" s="308">
        <f>H36*E36</f>
        <v>0</v>
      </c>
    </row>
    <row r="37" spans="1:10" s="325" customFormat="1" ht="15" customHeight="1">
      <c r="A37" s="315" t="s">
        <v>613</v>
      </c>
      <c r="B37" s="315"/>
      <c r="C37" s="314"/>
      <c r="D37" s="313"/>
      <c r="E37" s="337"/>
      <c r="F37" s="311"/>
      <c r="G37" s="309"/>
      <c r="H37" s="326"/>
      <c r="I37" s="309"/>
      <c r="J37" s="308"/>
    </row>
    <row r="38" spans="1:10" s="809" customFormat="1" ht="69" customHeight="1">
      <c r="A38" s="330" t="s">
        <v>787</v>
      </c>
      <c r="B38" s="1036" t="s">
        <v>623</v>
      </c>
      <c r="C38" s="1042"/>
      <c r="D38" s="1042"/>
      <c r="E38" s="1042"/>
      <c r="F38" s="1042"/>
      <c r="G38" s="1042"/>
      <c r="H38" s="1042"/>
      <c r="I38" s="329"/>
      <c r="J38" s="328"/>
    </row>
    <row r="39" spans="1:10" s="325" customFormat="1" ht="15" customHeight="1">
      <c r="A39" s="315" t="s">
        <v>613</v>
      </c>
      <c r="B39" s="315"/>
      <c r="C39" s="314"/>
      <c r="D39" s="313" t="s">
        <v>108</v>
      </c>
      <c r="E39" s="327">
        <v>232.56</v>
      </c>
      <c r="F39" s="311"/>
      <c r="G39" s="309" t="s">
        <v>133</v>
      </c>
      <c r="H39" s="991"/>
      <c r="I39" s="309" t="s">
        <v>134</v>
      </c>
      <c r="J39" s="308">
        <f>H39*E39</f>
        <v>0</v>
      </c>
    </row>
    <row r="40" spans="1:10" s="307" customFormat="1" ht="15" customHeight="1">
      <c r="A40" s="315" t="s">
        <v>613</v>
      </c>
      <c r="B40" s="298"/>
      <c r="C40" s="347"/>
      <c r="D40" s="346"/>
      <c r="E40" s="346"/>
      <c r="F40" s="345"/>
      <c r="G40" s="345"/>
      <c r="H40" s="344"/>
      <c r="I40" s="297"/>
      <c r="J40" s="296"/>
    </row>
    <row r="41" spans="1:10" s="809" customFormat="1" ht="69.75" customHeight="1">
      <c r="A41" s="330" t="s">
        <v>788</v>
      </c>
      <c r="B41" s="1036" t="s">
        <v>622</v>
      </c>
      <c r="C41" s="1042"/>
      <c r="D41" s="1042"/>
      <c r="E41" s="1042"/>
      <c r="F41" s="1042"/>
      <c r="G41" s="1042"/>
      <c r="H41" s="1042"/>
      <c r="I41" s="329"/>
      <c r="J41" s="328"/>
    </row>
    <row r="42" spans="1:10" s="325" customFormat="1" ht="15" customHeight="1">
      <c r="A42" s="315" t="s">
        <v>613</v>
      </c>
      <c r="B42" s="315"/>
      <c r="C42" s="314"/>
      <c r="D42" s="313" t="s">
        <v>108</v>
      </c>
      <c r="E42" s="327">
        <v>174.42000000000002</v>
      </c>
      <c r="F42" s="311"/>
      <c r="G42" s="309" t="s">
        <v>133</v>
      </c>
      <c r="H42" s="991"/>
      <c r="I42" s="309" t="s">
        <v>134</v>
      </c>
      <c r="J42" s="308">
        <f>H42*E42</f>
        <v>0</v>
      </c>
    </row>
    <row r="43" spans="1:10" ht="15" customHeight="1">
      <c r="A43" s="315" t="s">
        <v>613</v>
      </c>
      <c r="B43" s="294"/>
      <c r="C43" s="342"/>
      <c r="D43" s="341"/>
      <c r="E43" s="341"/>
      <c r="F43" s="340"/>
      <c r="G43" s="340"/>
      <c r="H43" s="339"/>
      <c r="I43" s="268"/>
      <c r="J43" s="338"/>
    </row>
    <row r="44" spans="1:10" s="809" customFormat="1" ht="51.75" customHeight="1">
      <c r="A44" s="330" t="s">
        <v>789</v>
      </c>
      <c r="B44" s="1036" t="s">
        <v>621</v>
      </c>
      <c r="C44" s="1042"/>
      <c r="D44" s="1042"/>
      <c r="E44" s="1042"/>
      <c r="F44" s="1042"/>
      <c r="G44" s="1042"/>
      <c r="H44" s="1042"/>
      <c r="I44" s="329"/>
      <c r="J44" s="328"/>
    </row>
    <row r="45" spans="1:10" s="325" customFormat="1" ht="15" customHeight="1">
      <c r="A45" s="315" t="s">
        <v>613</v>
      </c>
      <c r="B45" s="315"/>
      <c r="C45" s="314"/>
      <c r="D45" s="313" t="s">
        <v>108</v>
      </c>
      <c r="E45" s="327">
        <v>125.71199999999999</v>
      </c>
      <c r="F45" s="311"/>
      <c r="G45" s="309" t="s">
        <v>133</v>
      </c>
      <c r="H45" s="991"/>
      <c r="I45" s="309" t="s">
        <v>134</v>
      </c>
      <c r="J45" s="308">
        <f>H45*E45</f>
        <v>0</v>
      </c>
    </row>
    <row r="46" spans="1:10" s="307" customFormat="1" ht="15" customHeight="1">
      <c r="A46" s="336" t="s">
        <v>613</v>
      </c>
      <c r="B46" s="315"/>
      <c r="C46" s="314"/>
      <c r="D46" s="313"/>
      <c r="E46" s="312"/>
      <c r="F46" s="311"/>
      <c r="G46" s="309"/>
      <c r="H46" s="310"/>
      <c r="I46" s="309"/>
      <c r="J46" s="308"/>
    </row>
    <row r="47" spans="1:10" s="809" customFormat="1" ht="32.25" customHeight="1">
      <c r="A47" s="330" t="s">
        <v>790</v>
      </c>
      <c r="B47" s="1040" t="s">
        <v>945</v>
      </c>
      <c r="C47" s="1041"/>
      <c r="D47" s="1041"/>
      <c r="E47" s="1041"/>
      <c r="F47" s="1041"/>
      <c r="G47" s="1041"/>
      <c r="H47" s="1041"/>
      <c r="I47" s="329"/>
      <c r="J47" s="328"/>
    </row>
    <row r="48" spans="1:10" s="307" customFormat="1" ht="15" customHeight="1">
      <c r="A48" s="315" t="s">
        <v>613</v>
      </c>
      <c r="B48" s="315"/>
      <c r="C48" s="314"/>
      <c r="D48" s="313" t="s">
        <v>108</v>
      </c>
      <c r="E48" s="327">
        <v>53.5</v>
      </c>
      <c r="F48" s="311"/>
      <c r="G48" s="309" t="s">
        <v>133</v>
      </c>
      <c r="H48" s="992"/>
      <c r="I48" s="309" t="s">
        <v>134</v>
      </c>
      <c r="J48" s="308">
        <f>H48*E48</f>
        <v>0</v>
      </c>
    </row>
    <row r="49" spans="1:10" ht="15" customHeight="1">
      <c r="A49" s="336" t="s">
        <v>613</v>
      </c>
      <c r="B49" s="294"/>
      <c r="C49" s="342"/>
      <c r="D49" s="341"/>
      <c r="E49" s="341"/>
      <c r="F49" s="340"/>
      <c r="G49" s="340"/>
      <c r="H49" s="339"/>
      <c r="I49" s="268"/>
      <c r="J49" s="338"/>
    </row>
    <row r="50" spans="1:10" s="808" customFormat="1" ht="52.5" customHeight="1">
      <c r="A50" s="330" t="s">
        <v>791</v>
      </c>
      <c r="B50" s="1040" t="s">
        <v>964</v>
      </c>
      <c r="C50" s="1041"/>
      <c r="D50" s="1041"/>
      <c r="E50" s="1041"/>
      <c r="F50" s="1041"/>
      <c r="G50" s="1041"/>
      <c r="H50" s="1041"/>
      <c r="I50" s="329"/>
      <c r="J50" s="328"/>
    </row>
    <row r="51" spans="1:10" s="325" customFormat="1" ht="15" customHeight="1">
      <c r="A51" s="315" t="s">
        <v>613</v>
      </c>
      <c r="B51" s="315"/>
      <c r="C51" s="314"/>
      <c r="D51" s="313" t="s">
        <v>82</v>
      </c>
      <c r="E51" s="337">
        <v>70</v>
      </c>
      <c r="F51" s="311"/>
      <c r="G51" s="309" t="s">
        <v>133</v>
      </c>
      <c r="H51" s="991"/>
      <c r="I51" s="309" t="s">
        <v>134</v>
      </c>
      <c r="J51" s="308">
        <f>H51*E51</f>
        <v>0</v>
      </c>
    </row>
    <row r="52" spans="1:10" s="307" customFormat="1" ht="15" customHeight="1">
      <c r="A52" s="336" t="s">
        <v>613</v>
      </c>
      <c r="B52" s="315"/>
      <c r="C52" s="314"/>
      <c r="D52" s="313"/>
      <c r="E52" s="312"/>
      <c r="F52" s="311"/>
      <c r="G52" s="309"/>
      <c r="H52" s="310"/>
      <c r="I52" s="309"/>
      <c r="J52" s="308"/>
    </row>
    <row r="53" spans="1:10" s="809" customFormat="1" ht="74.25" customHeight="1">
      <c r="A53" s="330" t="s">
        <v>792</v>
      </c>
      <c r="B53" s="1040" t="s">
        <v>952</v>
      </c>
      <c r="C53" s="1041"/>
      <c r="D53" s="1041"/>
      <c r="E53" s="1041"/>
      <c r="F53" s="1041"/>
      <c r="G53" s="1041"/>
      <c r="H53" s="1041"/>
      <c r="I53" s="329"/>
      <c r="J53" s="328"/>
    </row>
    <row r="54" spans="1:10" s="325" customFormat="1" ht="15" customHeight="1">
      <c r="A54" s="315" t="s">
        <v>613</v>
      </c>
      <c r="B54" s="315"/>
      <c r="C54" s="314"/>
      <c r="D54" s="313" t="s">
        <v>108</v>
      </c>
      <c r="E54" s="327">
        <v>164.77200000000005</v>
      </c>
      <c r="F54" s="311"/>
      <c r="G54" s="309" t="s">
        <v>133</v>
      </c>
      <c r="H54" s="991"/>
      <c r="I54" s="309" t="s">
        <v>134</v>
      </c>
      <c r="J54" s="308">
        <f>H54*E54</f>
        <v>0</v>
      </c>
    </row>
    <row r="55" spans="1:10" s="325" customFormat="1" ht="15" customHeight="1">
      <c r="A55" s="315" t="s">
        <v>613</v>
      </c>
      <c r="B55" s="315"/>
      <c r="C55" s="314"/>
      <c r="D55" s="313"/>
      <c r="E55" s="327"/>
      <c r="F55" s="311"/>
      <c r="G55" s="309"/>
      <c r="H55" s="326"/>
      <c r="I55" s="309"/>
      <c r="J55" s="308"/>
    </row>
    <row r="56" spans="1:10" s="325" customFormat="1" ht="68.25" customHeight="1">
      <c r="A56" s="330" t="s">
        <v>793</v>
      </c>
      <c r="B56" s="1049" t="s">
        <v>620</v>
      </c>
      <c r="C56" s="1050"/>
      <c r="D56" s="1050"/>
      <c r="E56" s="1050"/>
      <c r="F56" s="1050"/>
      <c r="G56" s="1050"/>
      <c r="H56" s="1050"/>
      <c r="I56" s="335"/>
      <c r="J56" s="308"/>
    </row>
    <row r="57" spans="1:10" s="325" customFormat="1" ht="16.5" customHeight="1">
      <c r="A57" s="334" t="s">
        <v>613</v>
      </c>
      <c r="B57" s="334"/>
      <c r="C57" s="313" t="s">
        <v>619</v>
      </c>
      <c r="D57" s="313" t="s">
        <v>33</v>
      </c>
      <c r="E57" s="332">
        <v>5</v>
      </c>
      <c r="F57" s="311"/>
      <c r="G57" s="309" t="s">
        <v>133</v>
      </c>
      <c r="H57" s="993"/>
      <c r="I57" s="309" t="s">
        <v>134</v>
      </c>
      <c r="J57" s="308">
        <f>E57*H57</f>
        <v>0</v>
      </c>
    </row>
    <row r="58" spans="1:10" s="325" customFormat="1" ht="16.5" customHeight="1">
      <c r="A58" s="334" t="s">
        <v>613</v>
      </c>
      <c r="B58" s="334"/>
      <c r="C58" s="333"/>
      <c r="D58" s="313"/>
      <c r="E58" s="332"/>
      <c r="F58" s="311"/>
      <c r="G58" s="309"/>
      <c r="H58" s="331"/>
      <c r="I58" s="309"/>
      <c r="J58" s="308"/>
    </row>
    <row r="59" spans="1:10" s="809" customFormat="1" ht="123" customHeight="1">
      <c r="A59" s="330" t="s">
        <v>794</v>
      </c>
      <c r="B59" s="1036" t="s">
        <v>618</v>
      </c>
      <c r="C59" s="1042"/>
      <c r="D59" s="1042"/>
      <c r="E59" s="1042"/>
      <c r="F59" s="1042"/>
      <c r="G59" s="1042"/>
      <c r="H59" s="1042"/>
      <c r="I59" s="329"/>
      <c r="J59" s="328"/>
    </row>
    <row r="60" spans="1:10" s="325" customFormat="1" ht="15" customHeight="1">
      <c r="A60" s="315" t="s">
        <v>613</v>
      </c>
      <c r="B60" s="315"/>
      <c r="C60" s="314"/>
      <c r="D60" s="313" t="s">
        <v>97</v>
      </c>
      <c r="E60" s="327">
        <v>1</v>
      </c>
      <c r="F60" s="311"/>
      <c r="G60" s="309" t="s">
        <v>133</v>
      </c>
      <c r="H60" s="991"/>
      <c r="I60" s="309" t="s">
        <v>134</v>
      </c>
      <c r="J60" s="308">
        <f>H60*E60</f>
        <v>0</v>
      </c>
    </row>
    <row r="61" spans="1:10" s="325" customFormat="1" ht="16.5" customHeight="1">
      <c r="A61" s="334" t="s">
        <v>613</v>
      </c>
      <c r="B61" s="334"/>
      <c r="C61" s="333"/>
      <c r="D61" s="313"/>
      <c r="E61" s="332"/>
      <c r="F61" s="311"/>
      <c r="G61" s="309"/>
      <c r="H61" s="331"/>
      <c r="I61" s="309"/>
      <c r="J61" s="308"/>
    </row>
    <row r="62" spans="1:10" s="307" customFormat="1" ht="15" customHeight="1">
      <c r="A62" s="315" t="s">
        <v>613</v>
      </c>
      <c r="B62" s="315"/>
      <c r="C62" s="314"/>
      <c r="D62" s="313"/>
      <c r="E62" s="312"/>
      <c r="F62" s="311"/>
      <c r="G62" s="309"/>
      <c r="H62" s="310"/>
      <c r="I62" s="309"/>
      <c r="J62" s="308"/>
    </row>
    <row r="63" spans="1:10" s="316" customFormat="1" ht="30" customHeight="1">
      <c r="A63" s="324" t="s">
        <v>613</v>
      </c>
      <c r="B63" s="324"/>
      <c r="C63" s="323" t="s">
        <v>617</v>
      </c>
      <c r="D63" s="322"/>
      <c r="E63" s="321"/>
      <c r="F63" s="320"/>
      <c r="G63" s="320"/>
      <c r="H63" s="319"/>
      <c r="I63" s="318" t="s">
        <v>134</v>
      </c>
      <c r="J63" s="317">
        <f>SUM(J7:J62)</f>
        <v>0</v>
      </c>
    </row>
    <row r="64" spans="1:10">
      <c r="A64" s="306" t="s">
        <v>613</v>
      </c>
      <c r="B64" s="306"/>
      <c r="C64" s="305"/>
      <c r="D64" s="304"/>
      <c r="E64" s="303"/>
      <c r="F64" s="302"/>
      <c r="G64" s="302"/>
      <c r="H64" s="301"/>
      <c r="I64" s="300"/>
      <c r="J64" s="273"/>
    </row>
    <row r="65" spans="1:10" s="307" customFormat="1" ht="15" customHeight="1">
      <c r="A65" s="315" t="s">
        <v>613</v>
      </c>
      <c r="B65" s="315"/>
      <c r="C65" s="314"/>
      <c r="D65" s="313"/>
      <c r="E65" s="312"/>
      <c r="F65" s="311"/>
      <c r="G65" s="309"/>
      <c r="H65" s="310"/>
      <c r="I65" s="309"/>
      <c r="J65" s="308"/>
    </row>
    <row r="66" spans="1:10">
      <c r="A66" s="306" t="s">
        <v>613</v>
      </c>
      <c r="B66" s="306"/>
      <c r="C66" s="305"/>
      <c r="D66" s="304"/>
      <c r="E66" s="303"/>
      <c r="F66" s="302"/>
      <c r="G66" s="302"/>
      <c r="H66" s="301"/>
      <c r="I66" s="300"/>
      <c r="J66" s="273"/>
    </row>
    <row r="67" spans="1:10" ht="20.100000000000001" customHeight="1">
      <c r="A67" s="299" t="s">
        <v>613</v>
      </c>
      <c r="B67" s="298"/>
      <c r="C67" s="1038"/>
      <c r="D67" s="1039"/>
      <c r="E67" s="1039"/>
      <c r="F67" s="1039"/>
      <c r="G67" s="1039"/>
      <c r="H67" s="1039"/>
      <c r="I67" s="297"/>
      <c r="J67" s="296"/>
    </row>
    <row r="68" spans="1:10" ht="20.100000000000001" customHeight="1">
      <c r="A68" s="295" t="s">
        <v>613</v>
      </c>
      <c r="B68" s="294"/>
      <c r="C68" s="1043" t="s">
        <v>616</v>
      </c>
      <c r="D68" s="1044"/>
      <c r="E68" s="1044"/>
      <c r="F68" s="1044"/>
      <c r="G68" s="1045"/>
      <c r="H68" s="1045"/>
      <c r="I68" s="1046"/>
      <c r="J68" s="1046"/>
    </row>
    <row r="69" spans="1:10">
      <c r="A69" s="293" t="s">
        <v>613</v>
      </c>
      <c r="B69" s="293"/>
      <c r="C69" s="292"/>
      <c r="D69" s="291"/>
      <c r="E69" s="290"/>
      <c r="F69" s="289"/>
      <c r="G69" s="289"/>
      <c r="H69" s="288"/>
      <c r="I69" s="287"/>
      <c r="J69" s="286"/>
    </row>
    <row r="70" spans="1:10">
      <c r="A70" s="293" t="s">
        <v>613</v>
      </c>
      <c r="B70" s="293"/>
      <c r="C70" s="292"/>
      <c r="D70" s="291"/>
      <c r="E70" s="290"/>
      <c r="F70" s="289"/>
      <c r="G70" s="289"/>
      <c r="H70" s="288"/>
      <c r="I70" s="287"/>
      <c r="J70" s="286"/>
    </row>
    <row r="71" spans="1:10" s="358" customFormat="1" ht="20.100000000000001" customHeight="1">
      <c r="A71" s="285" t="s">
        <v>778</v>
      </c>
      <c r="B71" s="284"/>
      <c r="C71" s="1047" t="s">
        <v>615</v>
      </c>
      <c r="D71" s="1048"/>
      <c r="E71" s="1048"/>
      <c r="F71" s="1048"/>
      <c r="G71" s="283"/>
      <c r="H71" s="282"/>
      <c r="I71" s="281" t="s">
        <v>134</v>
      </c>
      <c r="J71" s="260">
        <f>J63</f>
        <v>0</v>
      </c>
    </row>
    <row r="72" spans="1:10" ht="9.9499999999999993" customHeight="1">
      <c r="A72" s="280" t="s">
        <v>613</v>
      </c>
      <c r="B72" s="279"/>
      <c r="C72" s="278"/>
      <c r="D72" s="277"/>
      <c r="E72" s="276"/>
      <c r="F72" s="274"/>
      <c r="G72" s="275"/>
      <c r="H72" s="274"/>
      <c r="I72" s="274"/>
      <c r="J72" s="273"/>
    </row>
    <row r="73" spans="1:10" ht="9.9499999999999993" customHeight="1">
      <c r="A73" s="272" t="s">
        <v>613</v>
      </c>
      <c r="B73" s="271"/>
      <c r="C73" s="269"/>
      <c r="D73" s="269"/>
      <c r="E73" s="270"/>
      <c r="F73" s="269"/>
      <c r="G73" s="269"/>
      <c r="H73" s="268"/>
      <c r="I73" s="267"/>
      <c r="J73" s="266"/>
    </row>
    <row r="74" spans="1:10" s="259" customFormat="1" ht="30" customHeight="1">
      <c r="A74" s="265" t="s">
        <v>613</v>
      </c>
      <c r="B74" s="265"/>
      <c r="C74" s="264" t="s">
        <v>614</v>
      </c>
      <c r="D74" s="264"/>
      <c r="E74" s="261"/>
      <c r="F74" s="263"/>
      <c r="G74" s="263"/>
      <c r="H74" s="262"/>
      <c r="I74" s="261" t="s">
        <v>134</v>
      </c>
      <c r="J74" s="260">
        <f>SUM(J71:J73)</f>
        <v>0</v>
      </c>
    </row>
    <row r="75" spans="1:10">
      <c r="A75" s="359" t="s">
        <v>613</v>
      </c>
    </row>
    <row r="76" spans="1:10">
      <c r="A76" s="359" t="s">
        <v>613</v>
      </c>
    </row>
    <row r="77" spans="1:10">
      <c r="A77" s="359" t="s">
        <v>613</v>
      </c>
    </row>
    <row r="78" spans="1:10">
      <c r="A78" s="359" t="s">
        <v>613</v>
      </c>
    </row>
  </sheetData>
  <sheetProtection algorithmName="SHA-512" hashValue="x6kwg/g75Q4oIWUDUDJ9Rlh7iIBoULEXmzFFP/O6g2lsCplRUaedUiL2YG5QXarcaBF1T3UpMyba0+lx1czbfA==" saltValue="27HJzJ8aHESsng7rBYrpIw==" spinCount="100000" sheet="1" objects="1" scenarios="1"/>
  <mergeCells count="22">
    <mergeCell ref="C67:H67"/>
    <mergeCell ref="C68:J68"/>
    <mergeCell ref="C71:F71"/>
    <mergeCell ref="B56:H56"/>
    <mergeCell ref="B59:H59"/>
    <mergeCell ref="B44:H44"/>
    <mergeCell ref="B47:H47"/>
    <mergeCell ref="B50:H50"/>
    <mergeCell ref="B53:H53"/>
    <mergeCell ref="B23:H23"/>
    <mergeCell ref="B26:H26"/>
    <mergeCell ref="B30:H30"/>
    <mergeCell ref="B34:H34"/>
    <mergeCell ref="B38:H38"/>
    <mergeCell ref="B41:H41"/>
    <mergeCell ref="B18:D18"/>
    <mergeCell ref="A1:J1"/>
    <mergeCell ref="C5:H5"/>
    <mergeCell ref="C7:H7"/>
    <mergeCell ref="B9:H9"/>
    <mergeCell ref="B12:H12"/>
    <mergeCell ref="B15:H15"/>
  </mergeCells>
  <pageMargins left="1.2204724409448819"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025"/>
  <sheetViews>
    <sheetView topLeftCell="A100" zoomScaleNormal="100" zoomScaleSheetLayoutView="90" zoomScalePageLayoutView="70" workbookViewId="0">
      <selection activeCell="AE107" sqref="AE107"/>
    </sheetView>
  </sheetViews>
  <sheetFormatPr defaultColWidth="9.140625" defaultRowHeight="50.1" customHeight="1"/>
  <cols>
    <col min="1" max="1" width="5" style="815" customWidth="1"/>
    <col min="2" max="2" width="40.7109375" style="874" customWidth="1"/>
    <col min="3" max="3" width="5" style="815" customWidth="1"/>
    <col min="4" max="4" width="8" style="875" customWidth="1"/>
    <col min="5" max="5" width="4.5703125" style="815" customWidth="1"/>
    <col min="6" max="6" width="15.28515625" style="875" customWidth="1"/>
    <col min="7" max="7" width="5.42578125" style="815" customWidth="1"/>
    <col min="8" max="8" width="16.7109375" style="875" customWidth="1"/>
    <col min="9" max="23" width="0" style="815" hidden="1" customWidth="1"/>
    <col min="24" max="16384" width="9.140625" style="815"/>
  </cols>
  <sheetData>
    <row r="1" spans="1:11" ht="19.5" customHeight="1" thickBot="1">
      <c r="A1" s="1051" t="s">
        <v>890</v>
      </c>
      <c r="B1" s="1052"/>
      <c r="C1" s="1052"/>
      <c r="D1" s="1052"/>
      <c r="E1" s="1052"/>
      <c r="F1" s="1052"/>
      <c r="G1" s="1052"/>
      <c r="H1" s="1053"/>
      <c r="I1" s="446"/>
      <c r="J1" s="446"/>
    </row>
    <row r="2" spans="1:11" ht="15">
      <c r="A2" s="362" t="s">
        <v>636</v>
      </c>
      <c r="B2" s="363" t="s">
        <v>637</v>
      </c>
      <c r="C2" s="816"/>
      <c r="D2" s="817"/>
      <c r="E2" s="364"/>
      <c r="F2" s="817"/>
      <c r="G2" s="818"/>
      <c r="H2" s="819"/>
    </row>
    <row r="3" spans="1:11" ht="12.75">
      <c r="A3" s="362" t="s">
        <v>638</v>
      </c>
      <c r="B3" s="365" t="s">
        <v>639</v>
      </c>
      <c r="C3" s="816"/>
      <c r="D3" s="817"/>
      <c r="E3" s="364"/>
      <c r="F3" s="817"/>
      <c r="G3" s="818"/>
      <c r="H3" s="819"/>
    </row>
    <row r="4" spans="1:11" ht="12.75">
      <c r="A4" s="832"/>
      <c r="B4" s="906"/>
      <c r="C4" s="826"/>
      <c r="D4" s="842"/>
      <c r="E4" s="426"/>
      <c r="F4" s="842"/>
      <c r="G4" s="869"/>
      <c r="H4" s="848"/>
    </row>
    <row r="5" spans="1:11" ht="25.5">
      <c r="A5" s="419"/>
      <c r="B5" s="907" t="s">
        <v>640</v>
      </c>
      <c r="C5" s="371"/>
      <c r="D5" s="908"/>
      <c r="E5" s="371"/>
      <c r="F5" s="372"/>
      <c r="G5" s="371"/>
      <c r="H5" s="372"/>
      <c r="I5" s="909"/>
      <c r="J5" s="909"/>
      <c r="K5" s="909"/>
    </row>
    <row r="6" spans="1:11" ht="12.75">
      <c r="A6" s="832"/>
      <c r="B6" s="906"/>
      <c r="C6" s="826"/>
      <c r="D6" s="842"/>
      <c r="E6" s="426"/>
      <c r="F6" s="842"/>
      <c r="G6" s="869"/>
      <c r="H6" s="848"/>
    </row>
    <row r="7" spans="1:11" ht="163.5" customHeight="1">
      <c r="A7" s="419">
        <v>1</v>
      </c>
      <c r="B7" s="910" t="s">
        <v>641</v>
      </c>
      <c r="C7" s="368" t="s">
        <v>21</v>
      </c>
      <c r="D7" s="911">
        <v>600</v>
      </c>
      <c r="E7" s="368" t="s">
        <v>642</v>
      </c>
      <c r="F7" s="994"/>
      <c r="G7" s="368" t="s">
        <v>134</v>
      </c>
      <c r="H7" s="369">
        <f>D7*F7</f>
        <v>0</v>
      </c>
      <c r="I7" s="909"/>
      <c r="J7" s="909"/>
      <c r="K7" s="909"/>
    </row>
    <row r="8" spans="1:11" ht="12.75">
      <c r="A8" s="832"/>
      <c r="B8" s="370"/>
      <c r="C8" s="371"/>
      <c r="D8" s="908"/>
      <c r="E8" s="371"/>
      <c r="F8" s="995"/>
      <c r="G8" s="371"/>
      <c r="H8" s="372"/>
      <c r="I8" s="909"/>
      <c r="J8" s="909"/>
      <c r="K8" s="909"/>
    </row>
    <row r="9" spans="1:11" ht="27">
      <c r="A9" s="419">
        <f>A7+1</f>
        <v>2</v>
      </c>
      <c r="B9" s="910" t="s">
        <v>885</v>
      </c>
      <c r="C9" s="368" t="s">
        <v>33</v>
      </c>
      <c r="D9" s="911">
        <v>39</v>
      </c>
      <c r="E9" s="368" t="s">
        <v>642</v>
      </c>
      <c r="F9" s="994"/>
      <c r="G9" s="368" t="s">
        <v>134</v>
      </c>
      <c r="H9" s="369">
        <f>D9*F9</f>
        <v>0</v>
      </c>
      <c r="I9" s="909"/>
      <c r="J9" s="909"/>
      <c r="K9" s="909"/>
    </row>
    <row r="10" spans="1:11" ht="12.75">
      <c r="A10" s="832"/>
      <c r="B10" s="370"/>
      <c r="C10" s="371"/>
      <c r="D10" s="908"/>
      <c r="E10" s="371"/>
      <c r="F10" s="995"/>
      <c r="G10" s="371"/>
      <c r="H10" s="372"/>
      <c r="I10" s="909"/>
      <c r="J10" s="909"/>
      <c r="K10" s="909"/>
    </row>
    <row r="11" spans="1:11" ht="106.5">
      <c r="A11" s="419">
        <f t="shared" ref="A11" si="0">A9+1</f>
        <v>3</v>
      </c>
      <c r="B11" s="825" t="s">
        <v>878</v>
      </c>
      <c r="C11" s="826" t="s">
        <v>21</v>
      </c>
      <c r="D11" s="827">
        <v>175</v>
      </c>
      <c r="E11" s="846" t="s">
        <v>642</v>
      </c>
      <c r="F11" s="996"/>
      <c r="G11" s="846" t="s">
        <v>134</v>
      </c>
      <c r="H11" s="369">
        <f>D11*F11</f>
        <v>0</v>
      </c>
      <c r="I11" s="909"/>
      <c r="J11" s="909"/>
      <c r="K11" s="909"/>
    </row>
    <row r="12" spans="1:11" ht="12.75">
      <c r="A12" s="832"/>
      <c r="B12" s="370"/>
      <c r="C12" s="371"/>
      <c r="D12" s="908"/>
      <c r="E12" s="371"/>
      <c r="F12" s="995"/>
      <c r="G12" s="371"/>
      <c r="H12" s="372"/>
      <c r="I12" s="909"/>
      <c r="J12" s="909"/>
      <c r="K12" s="909"/>
    </row>
    <row r="13" spans="1:11" ht="81" customHeight="1">
      <c r="A13" s="419">
        <f t="shared" ref="A13" si="1">A11+1</f>
        <v>4</v>
      </c>
      <c r="B13" s="956" t="s">
        <v>888</v>
      </c>
      <c r="C13" s="368" t="s">
        <v>33</v>
      </c>
      <c r="D13" s="911">
        <v>17</v>
      </c>
      <c r="E13" s="368" t="s">
        <v>642</v>
      </c>
      <c r="F13" s="994"/>
      <c r="G13" s="368" t="s">
        <v>134</v>
      </c>
      <c r="H13" s="369">
        <f>D13*F13</f>
        <v>0</v>
      </c>
      <c r="I13" s="909"/>
      <c r="J13" s="909"/>
      <c r="K13" s="909"/>
    </row>
    <row r="14" spans="1:11" ht="12.75">
      <c r="A14" s="832"/>
      <c r="B14" s="956"/>
      <c r="C14" s="371"/>
      <c r="D14" s="908"/>
      <c r="E14" s="371"/>
      <c r="F14" s="995"/>
      <c r="G14" s="371"/>
      <c r="H14" s="372"/>
      <c r="I14" s="909"/>
      <c r="J14" s="909"/>
      <c r="K14" s="909"/>
    </row>
    <row r="15" spans="1:11" ht="82.5" customHeight="1">
      <c r="A15" s="419">
        <f t="shared" ref="A15" si="2">A13+1</f>
        <v>5</v>
      </c>
      <c r="B15" s="956" t="s">
        <v>889</v>
      </c>
      <c r="C15" s="371" t="s">
        <v>33</v>
      </c>
      <c r="D15" s="908">
        <v>2</v>
      </c>
      <c r="E15" s="371" t="s">
        <v>642</v>
      </c>
      <c r="F15" s="995"/>
      <c r="G15" s="371" t="s">
        <v>134</v>
      </c>
      <c r="H15" s="369">
        <f>D15*F15</f>
        <v>0</v>
      </c>
      <c r="I15" s="909"/>
      <c r="J15" s="909"/>
      <c r="K15" s="909"/>
    </row>
    <row r="16" spans="1:11" ht="12.75">
      <c r="A16" s="832"/>
      <c r="B16" s="956"/>
      <c r="C16" s="371"/>
      <c r="D16" s="373"/>
      <c r="E16" s="371"/>
      <c r="F16" s="997"/>
      <c r="G16" s="371"/>
      <c r="H16" s="374"/>
      <c r="I16" s="909"/>
      <c r="J16" s="909"/>
      <c r="K16" s="909"/>
    </row>
    <row r="17" spans="1:11" ht="69.75" customHeight="1">
      <c r="A17" s="419">
        <f t="shared" ref="A17" si="3">A15+1</f>
        <v>6</v>
      </c>
      <c r="B17" s="956" t="s">
        <v>887</v>
      </c>
      <c r="C17" s="371" t="s">
        <v>33</v>
      </c>
      <c r="D17" s="908">
        <v>2</v>
      </c>
      <c r="E17" s="371" t="s">
        <v>642</v>
      </c>
      <c r="F17" s="995"/>
      <c r="G17" s="371" t="s">
        <v>134</v>
      </c>
      <c r="H17" s="369">
        <f>D17*F17</f>
        <v>0</v>
      </c>
      <c r="I17" s="909"/>
      <c r="J17" s="909"/>
      <c r="K17" s="909"/>
    </row>
    <row r="18" spans="1:11" ht="12.75">
      <c r="A18" s="832"/>
      <c r="B18" s="370"/>
      <c r="C18" s="371"/>
      <c r="D18" s="373"/>
      <c r="E18" s="371"/>
      <c r="F18" s="997"/>
      <c r="G18" s="371"/>
      <c r="H18" s="374"/>
      <c r="I18" s="909"/>
      <c r="J18" s="909"/>
      <c r="K18" s="909"/>
    </row>
    <row r="19" spans="1:11" ht="265.5" customHeight="1">
      <c r="A19" s="912">
        <f t="shared" ref="A19" si="4">A17+1</f>
        <v>7</v>
      </c>
      <c r="B19" s="913" t="s">
        <v>882</v>
      </c>
      <c r="C19" s="1054" t="s">
        <v>33</v>
      </c>
      <c r="D19" s="1056">
        <v>15</v>
      </c>
      <c r="E19" s="1054" t="s">
        <v>642</v>
      </c>
      <c r="F19" s="1058"/>
      <c r="G19" s="1054" t="s">
        <v>134</v>
      </c>
      <c r="H19" s="1060">
        <f>+D19*F19</f>
        <v>0</v>
      </c>
      <c r="I19" s="914"/>
      <c r="J19" s="909"/>
      <c r="K19" s="909"/>
    </row>
    <row r="20" spans="1:11" ht="215.25" customHeight="1">
      <c r="A20" s="915"/>
      <c r="B20" s="1021" t="s">
        <v>879</v>
      </c>
      <c r="C20" s="1055"/>
      <c r="D20" s="1057"/>
      <c r="E20" s="1055"/>
      <c r="F20" s="1059"/>
      <c r="G20" s="1055"/>
      <c r="H20" s="1061"/>
      <c r="I20" s="909"/>
      <c r="J20" s="909"/>
      <c r="K20" s="909"/>
    </row>
    <row r="21" spans="1:11" ht="12.75">
      <c r="A21" s="916"/>
      <c r="B21" s="370"/>
      <c r="C21" s="371"/>
      <c r="D21" s="373"/>
      <c r="E21" s="371"/>
      <c r="F21" s="997"/>
      <c r="G21" s="371"/>
      <c r="H21" s="374"/>
      <c r="I21" s="909"/>
      <c r="J21" s="909"/>
      <c r="K21" s="909"/>
    </row>
    <row r="22" spans="1:11" ht="395.25">
      <c r="A22" s="912">
        <f>A19+1</f>
        <v>8</v>
      </c>
      <c r="B22" s="1020" t="s">
        <v>943</v>
      </c>
      <c r="C22" s="917" t="s">
        <v>33</v>
      </c>
      <c r="D22" s="918">
        <v>6</v>
      </c>
      <c r="E22" s="917" t="s">
        <v>642</v>
      </c>
      <c r="F22" s="998"/>
      <c r="G22" s="917" t="s">
        <v>134</v>
      </c>
      <c r="H22" s="369">
        <f>D22*F22</f>
        <v>0</v>
      </c>
      <c r="I22" s="909"/>
      <c r="J22" s="909"/>
      <c r="K22" s="909"/>
    </row>
    <row r="23" spans="1:11" ht="12.75">
      <c r="A23" s="916"/>
      <c r="B23" s="370"/>
      <c r="C23" s="371"/>
      <c r="D23" s="908"/>
      <c r="E23" s="371"/>
      <c r="F23" s="995"/>
      <c r="G23" s="371"/>
      <c r="H23" s="372"/>
      <c r="I23" s="909"/>
      <c r="J23" s="909"/>
      <c r="K23" s="909"/>
    </row>
    <row r="24" spans="1:11" ht="82.5" customHeight="1">
      <c r="A24" s="419">
        <f>A22+1</f>
        <v>9</v>
      </c>
      <c r="B24" s="1019" t="s">
        <v>886</v>
      </c>
      <c r="C24" s="368" t="s">
        <v>33</v>
      </c>
      <c r="D24" s="911">
        <v>19</v>
      </c>
      <c r="E24" s="368" t="s">
        <v>642</v>
      </c>
      <c r="F24" s="994"/>
      <c r="G24" s="368" t="s">
        <v>134</v>
      </c>
      <c r="H24" s="369">
        <f>D24*F24</f>
        <v>0</v>
      </c>
      <c r="I24" s="909"/>
      <c r="J24" s="909"/>
      <c r="K24" s="909"/>
    </row>
    <row r="25" spans="1:11" ht="12.75">
      <c r="A25" s="916"/>
      <c r="B25" s="370"/>
      <c r="C25" s="371"/>
      <c r="D25" s="908"/>
      <c r="E25" s="371"/>
      <c r="F25" s="995"/>
      <c r="G25" s="371"/>
      <c r="H25" s="372"/>
      <c r="I25" s="909"/>
      <c r="J25" s="909"/>
      <c r="K25" s="909"/>
    </row>
    <row r="26" spans="1:11" ht="12.75">
      <c r="A26" s="419">
        <v>10</v>
      </c>
      <c r="B26" s="370" t="s">
        <v>643</v>
      </c>
      <c r="C26" s="371" t="s">
        <v>135</v>
      </c>
      <c r="D26" s="908">
        <v>510</v>
      </c>
      <c r="E26" s="371" t="s">
        <v>642</v>
      </c>
      <c r="F26" s="995"/>
      <c r="G26" s="371" t="s">
        <v>134</v>
      </c>
      <c r="H26" s="369">
        <f>D26*F26</f>
        <v>0</v>
      </c>
      <c r="J26" s="919"/>
      <c r="K26" s="909"/>
    </row>
    <row r="27" spans="1:11" ht="12.75">
      <c r="A27" s="916"/>
      <c r="B27" s="370"/>
      <c r="C27" s="371"/>
      <c r="D27" s="908"/>
      <c r="E27" s="371"/>
      <c r="F27" s="995"/>
      <c r="G27" s="371"/>
      <c r="H27" s="372"/>
      <c r="I27" s="909"/>
      <c r="J27" s="909"/>
      <c r="K27" s="909"/>
    </row>
    <row r="28" spans="1:11" ht="25.5">
      <c r="A28" s="419">
        <f t="shared" ref="A28" si="5">A26+1</f>
        <v>11</v>
      </c>
      <c r="B28" s="370" t="s">
        <v>137</v>
      </c>
      <c r="C28" s="371" t="s">
        <v>33</v>
      </c>
      <c r="D28" s="908">
        <v>35</v>
      </c>
      <c r="E28" s="371" t="s">
        <v>642</v>
      </c>
      <c r="F28" s="995"/>
      <c r="G28" s="371" t="s">
        <v>134</v>
      </c>
      <c r="H28" s="369">
        <f>D28*F28</f>
        <v>0</v>
      </c>
      <c r="I28" s="909"/>
      <c r="J28" s="909"/>
      <c r="K28" s="909"/>
    </row>
    <row r="29" spans="1:11" ht="12.75">
      <c r="A29" s="916"/>
      <c r="B29" s="370"/>
      <c r="C29" s="371"/>
      <c r="D29" s="908"/>
      <c r="E29" s="371"/>
      <c r="F29" s="995"/>
      <c r="G29" s="371"/>
      <c r="H29" s="372"/>
      <c r="I29" s="909"/>
      <c r="J29" s="909"/>
      <c r="K29" s="909"/>
    </row>
    <row r="30" spans="1:11" ht="59.25" customHeight="1">
      <c r="A30" s="419">
        <f t="shared" ref="A30" si="6">A28+1</f>
        <v>12</v>
      </c>
      <c r="B30" s="370" t="s">
        <v>880</v>
      </c>
      <c r="C30" s="846" t="s">
        <v>21</v>
      </c>
      <c r="D30" s="920">
        <v>1200</v>
      </c>
      <c r="E30" s="846" t="s">
        <v>642</v>
      </c>
      <c r="F30" s="999"/>
      <c r="G30" s="846" t="s">
        <v>134</v>
      </c>
      <c r="H30" s="369">
        <f>D30*F30</f>
        <v>0</v>
      </c>
      <c r="J30" s="815" t="s">
        <v>881</v>
      </c>
    </row>
    <row r="31" spans="1:11" ht="12.75">
      <c r="A31" s="916"/>
      <c r="B31" s="370"/>
      <c r="C31" s="371"/>
      <c r="D31" s="908"/>
      <c r="E31" s="371"/>
      <c r="F31" s="995"/>
      <c r="G31" s="371"/>
      <c r="H31" s="372"/>
      <c r="I31" s="909"/>
      <c r="J31" s="909"/>
      <c r="K31" s="909"/>
    </row>
    <row r="32" spans="1:11" ht="38.25">
      <c r="A32" s="419">
        <f t="shared" ref="A32" si="7">A30+1</f>
        <v>13</v>
      </c>
      <c r="B32" s="370" t="s">
        <v>644</v>
      </c>
      <c r="C32" s="371" t="s">
        <v>135</v>
      </c>
      <c r="D32" s="908">
        <v>10</v>
      </c>
      <c r="E32" s="371" t="s">
        <v>642</v>
      </c>
      <c r="F32" s="995"/>
      <c r="G32" s="371" t="s">
        <v>134</v>
      </c>
      <c r="H32" s="369">
        <f>D32*F32</f>
        <v>0</v>
      </c>
      <c r="I32" s="909"/>
      <c r="J32" s="909"/>
      <c r="K32" s="909"/>
    </row>
    <row r="33" spans="1:11" ht="12.75">
      <c r="A33" s="832"/>
      <c r="B33" s="833"/>
      <c r="C33" s="856"/>
      <c r="D33" s="857"/>
      <c r="E33" s="846"/>
      <c r="F33" s="999"/>
      <c r="G33" s="846"/>
      <c r="H33" s="848"/>
    </row>
    <row r="34" spans="1:11" ht="25.5">
      <c r="A34" s="362"/>
      <c r="B34" s="921" t="s">
        <v>645</v>
      </c>
      <c r="C34" s="375"/>
      <c r="D34" s="376"/>
      <c r="E34" s="377"/>
      <c r="F34" s="1000"/>
      <c r="G34" s="377" t="s">
        <v>134</v>
      </c>
      <c r="H34" s="378">
        <f>SUM(H7:H33)</f>
        <v>0</v>
      </c>
    </row>
    <row r="35" spans="1:11" ht="12.75">
      <c r="A35" s="832"/>
      <c r="B35" s="833"/>
      <c r="C35" s="856"/>
      <c r="D35" s="857"/>
      <c r="E35" s="846"/>
      <c r="F35" s="999"/>
      <c r="G35" s="846"/>
      <c r="H35" s="848"/>
    </row>
    <row r="36" spans="1:11" ht="12.75">
      <c r="A36" s="832"/>
      <c r="B36" s="922"/>
      <c r="C36" s="826"/>
      <c r="D36" s="842"/>
      <c r="E36" s="426"/>
      <c r="F36" s="1001"/>
      <c r="G36" s="869"/>
      <c r="H36" s="848"/>
    </row>
    <row r="37" spans="1:11" ht="12.75">
      <c r="A37" s="362" t="s">
        <v>646</v>
      </c>
      <c r="B37" s="379" t="s">
        <v>647</v>
      </c>
      <c r="C37" s="829"/>
      <c r="D37" s="830"/>
      <c r="E37" s="831"/>
      <c r="F37" s="1002"/>
      <c r="G37" s="831"/>
      <c r="H37" s="819"/>
    </row>
    <row r="38" spans="1:11" ht="12.75">
      <c r="A38" s="832"/>
      <c r="B38" s="833"/>
      <c r="C38" s="856"/>
      <c r="D38" s="857"/>
      <c r="E38" s="846"/>
      <c r="F38" s="999"/>
      <c r="G38" s="846"/>
      <c r="H38" s="848"/>
    </row>
    <row r="39" spans="1:11" ht="66" customHeight="1">
      <c r="A39" s="834">
        <v>1</v>
      </c>
      <c r="B39" s="835" t="s">
        <v>648</v>
      </c>
      <c r="C39" s="836" t="s">
        <v>33</v>
      </c>
      <c r="D39" s="837">
        <v>19</v>
      </c>
      <c r="E39" s="826" t="s">
        <v>642</v>
      </c>
      <c r="F39" s="1003"/>
      <c r="G39" s="380" t="s">
        <v>134</v>
      </c>
      <c r="H39" s="369">
        <f>D39*F39</f>
        <v>0</v>
      </c>
      <c r="I39" s="923"/>
      <c r="J39" s="924"/>
      <c r="K39" s="925"/>
    </row>
    <row r="40" spans="1:11" ht="12.75">
      <c r="A40" s="834"/>
      <c r="B40" s="835"/>
      <c r="C40" s="836"/>
      <c r="D40" s="926"/>
      <c r="E40" s="836"/>
      <c r="F40" s="1004"/>
      <c r="G40" s="380"/>
      <c r="H40" s="927"/>
      <c r="I40" s="928"/>
      <c r="J40" s="929"/>
      <c r="K40" s="930"/>
    </row>
    <row r="41" spans="1:11" ht="90.75">
      <c r="A41" s="834">
        <f>A39+1</f>
        <v>2</v>
      </c>
      <c r="B41" s="835" t="s">
        <v>649</v>
      </c>
      <c r="C41" s="836" t="s">
        <v>21</v>
      </c>
      <c r="D41" s="839">
        <v>600</v>
      </c>
      <c r="E41" s="826" t="s">
        <v>642</v>
      </c>
      <c r="F41" s="1003"/>
      <c r="G41" s="380" t="s">
        <v>134</v>
      </c>
      <c r="H41" s="369">
        <f>D41*F41</f>
        <v>0</v>
      </c>
      <c r="I41" s="928"/>
      <c r="J41" s="929"/>
      <c r="K41" s="930"/>
    </row>
    <row r="42" spans="1:11" ht="12.75">
      <c r="A42" s="834"/>
      <c r="B42" s="381"/>
      <c r="C42" s="382"/>
      <c r="D42" s="931"/>
      <c r="E42" s="382"/>
      <c r="F42" s="1003"/>
      <c r="G42" s="382"/>
      <c r="H42" s="383"/>
      <c r="I42" s="919"/>
      <c r="J42" s="919"/>
      <c r="K42" s="919"/>
    </row>
    <row r="43" spans="1:11" ht="53.25" customHeight="1">
      <c r="A43" s="834">
        <f t="shared" ref="A43" si="8">A41+1</f>
        <v>3</v>
      </c>
      <c r="B43" s="384" t="s">
        <v>650</v>
      </c>
      <c r="C43" s="836" t="s">
        <v>21</v>
      </c>
      <c r="D43" s="839">
        <v>1200</v>
      </c>
      <c r="E43" s="826" t="s">
        <v>642</v>
      </c>
      <c r="F43" s="1003"/>
      <c r="G43" s="380" t="s">
        <v>134</v>
      </c>
      <c r="H43" s="369">
        <f>D43*F43</f>
        <v>0</v>
      </c>
      <c r="I43" s="919"/>
      <c r="J43" s="919"/>
      <c r="K43" s="919"/>
    </row>
    <row r="44" spans="1:11" ht="12.75">
      <c r="A44" s="834"/>
      <c r="B44" s="381"/>
      <c r="C44" s="382"/>
      <c r="D44" s="931"/>
      <c r="E44" s="382"/>
      <c r="F44" s="1003"/>
      <c r="G44" s="382"/>
      <c r="H44" s="383"/>
      <c r="I44" s="919"/>
      <c r="J44" s="919"/>
      <c r="K44" s="919"/>
    </row>
    <row r="45" spans="1:11" ht="25.5">
      <c r="A45" s="834">
        <f t="shared" ref="A45" si="9">A43+1</f>
        <v>4</v>
      </c>
      <c r="B45" s="835" t="s">
        <v>651</v>
      </c>
      <c r="C45" s="836" t="s">
        <v>21</v>
      </c>
      <c r="D45" s="839">
        <v>530</v>
      </c>
      <c r="E45" s="826" t="s">
        <v>642</v>
      </c>
      <c r="F45" s="1003"/>
      <c r="G45" s="380" t="s">
        <v>134</v>
      </c>
      <c r="H45" s="369">
        <f>D45*F45</f>
        <v>0</v>
      </c>
      <c r="I45" s="919"/>
      <c r="J45" s="909"/>
      <c r="K45" s="919"/>
    </row>
    <row r="46" spans="1:11" ht="12.75">
      <c r="A46" s="834"/>
      <c r="B46" s="381"/>
      <c r="C46" s="382"/>
      <c r="D46" s="931"/>
      <c r="E46" s="382"/>
      <c r="F46" s="1003"/>
      <c r="G46" s="382"/>
      <c r="H46" s="383"/>
      <c r="I46" s="919"/>
      <c r="J46" s="919"/>
      <c r="K46" s="919"/>
    </row>
    <row r="47" spans="1:11" ht="82.5" customHeight="1">
      <c r="A47" s="834">
        <f t="shared" ref="A47" si="10">A45+1</f>
        <v>5</v>
      </c>
      <c r="B47" s="835" t="s">
        <v>652</v>
      </c>
      <c r="C47" s="836" t="s">
        <v>33</v>
      </c>
      <c r="D47" s="837">
        <v>19</v>
      </c>
      <c r="E47" s="826" t="s">
        <v>642</v>
      </c>
      <c r="F47" s="1003"/>
      <c r="G47" s="380" t="s">
        <v>134</v>
      </c>
      <c r="H47" s="369">
        <f>D47*F47</f>
        <v>0</v>
      </c>
      <c r="I47" s="923"/>
      <c r="J47" s="924"/>
      <c r="K47" s="925"/>
    </row>
    <row r="48" spans="1:11" ht="12.75">
      <c r="A48" s="834"/>
      <c r="B48" s="835"/>
      <c r="C48" s="836"/>
      <c r="D48" s="926"/>
      <c r="E48" s="836"/>
      <c r="F48" s="1003"/>
      <c r="G48" s="380"/>
      <c r="H48" s="927"/>
      <c r="I48" s="928"/>
      <c r="J48" s="929"/>
      <c r="K48" s="930"/>
    </row>
    <row r="49" spans="1:11" ht="12.75">
      <c r="A49" s="834">
        <f t="shared" ref="A49" si="11">A47+1</f>
        <v>6</v>
      </c>
      <c r="B49" s="825" t="s">
        <v>653</v>
      </c>
      <c r="C49" s="840" t="s">
        <v>33</v>
      </c>
      <c r="D49" s="827">
        <v>19</v>
      </c>
      <c r="E49" s="826" t="s">
        <v>642</v>
      </c>
      <c r="F49" s="1003"/>
      <c r="G49" s="380" t="s">
        <v>134</v>
      </c>
      <c r="H49" s="369">
        <f>D49*F49</f>
        <v>0</v>
      </c>
      <c r="I49" s="923"/>
      <c r="J49" s="924"/>
      <c r="K49" s="925"/>
    </row>
    <row r="50" spans="1:11" ht="12.75">
      <c r="A50" s="834"/>
      <c r="B50" s="835"/>
      <c r="C50" s="836"/>
      <c r="D50" s="837"/>
      <c r="E50" s="836"/>
      <c r="F50" s="1003"/>
      <c r="G50" s="380"/>
      <c r="H50" s="838"/>
      <c r="I50" s="923"/>
      <c r="J50" s="924"/>
      <c r="K50" s="925"/>
    </row>
    <row r="51" spans="1:11" ht="27">
      <c r="A51" s="834">
        <f t="shared" ref="A51" si="12">A49+1</f>
        <v>7</v>
      </c>
      <c r="B51" s="835" t="s">
        <v>654</v>
      </c>
      <c r="C51" s="836" t="s">
        <v>33</v>
      </c>
      <c r="D51" s="837">
        <v>39</v>
      </c>
      <c r="E51" s="826" t="s">
        <v>642</v>
      </c>
      <c r="F51" s="1003"/>
      <c r="G51" s="380" t="s">
        <v>134</v>
      </c>
      <c r="H51" s="369">
        <f>D51*F51</f>
        <v>0</v>
      </c>
      <c r="I51" s="923"/>
      <c r="J51" s="924"/>
      <c r="K51" s="925"/>
    </row>
    <row r="52" spans="1:11" ht="12.75">
      <c r="A52" s="834"/>
      <c r="B52" s="835"/>
      <c r="C52" s="836"/>
      <c r="D52" s="837"/>
      <c r="E52" s="836"/>
      <c r="F52" s="1003"/>
      <c r="G52" s="380"/>
      <c r="H52" s="838"/>
      <c r="I52" s="923"/>
      <c r="J52" s="924"/>
      <c r="K52" s="925"/>
    </row>
    <row r="53" spans="1:11" ht="89.25">
      <c r="A53" s="834">
        <f t="shared" ref="A53" si="13">A51+1</f>
        <v>8</v>
      </c>
      <c r="B53" s="833" t="s">
        <v>655</v>
      </c>
      <c r="C53" s="932" t="s">
        <v>33</v>
      </c>
      <c r="D53" s="827">
        <v>21</v>
      </c>
      <c r="E53" s="846" t="s">
        <v>642</v>
      </c>
      <c r="F53" s="1003"/>
      <c r="G53" s="380" t="s">
        <v>134</v>
      </c>
      <c r="H53" s="369">
        <f>D53*F53</f>
        <v>0</v>
      </c>
      <c r="I53" s="928"/>
      <c r="J53" s="929"/>
      <c r="K53" s="925"/>
    </row>
    <row r="54" spans="1:11" ht="12.75">
      <c r="A54" s="834"/>
      <c r="B54" s="833"/>
      <c r="C54" s="932"/>
      <c r="D54" s="827"/>
      <c r="E54" s="846"/>
      <c r="F54" s="1003"/>
      <c r="G54" s="846"/>
      <c r="H54" s="927"/>
      <c r="I54" s="928"/>
      <c r="J54" s="929"/>
      <c r="K54" s="925"/>
    </row>
    <row r="55" spans="1:11" ht="12.75">
      <c r="A55" s="834">
        <f t="shared" ref="A55" si="14">A53+1</f>
        <v>9</v>
      </c>
      <c r="B55" s="833" t="s">
        <v>139</v>
      </c>
      <c r="C55" s="836" t="s">
        <v>33</v>
      </c>
      <c r="D55" s="837">
        <v>19</v>
      </c>
      <c r="E55" s="826" t="s">
        <v>642</v>
      </c>
      <c r="F55" s="1003"/>
      <c r="G55" s="380" t="s">
        <v>134</v>
      </c>
      <c r="H55" s="369">
        <f>D55*F55</f>
        <v>0</v>
      </c>
      <c r="I55" s="928"/>
      <c r="J55" s="929"/>
      <c r="K55" s="925"/>
    </row>
    <row r="56" spans="1:11" ht="12.75">
      <c r="A56" s="834"/>
      <c r="B56" s="385"/>
      <c r="C56" s="932"/>
      <c r="D56" s="827"/>
      <c r="E56" s="846"/>
      <c r="F56" s="1003"/>
      <c r="G56" s="846"/>
      <c r="H56" s="927"/>
      <c r="I56" s="928"/>
      <c r="J56" s="929"/>
      <c r="K56" s="925"/>
    </row>
    <row r="57" spans="1:11" ht="54" customHeight="1">
      <c r="A57" s="834">
        <f t="shared" ref="A57" si="15">A55+1</f>
        <v>10</v>
      </c>
      <c r="B57" s="370" t="s">
        <v>656</v>
      </c>
      <c r="C57" s="836" t="s">
        <v>138</v>
      </c>
      <c r="D57" s="837">
        <v>19</v>
      </c>
      <c r="E57" s="826" t="s">
        <v>642</v>
      </c>
      <c r="F57" s="1003"/>
      <c r="G57" s="380" t="s">
        <v>134</v>
      </c>
      <c r="H57" s="369">
        <f>D57*F57</f>
        <v>0</v>
      </c>
      <c r="I57" s="933"/>
      <c r="J57" s="934"/>
      <c r="K57" s="935"/>
    </row>
    <row r="58" spans="1:11" ht="12.75">
      <c r="A58" s="834"/>
      <c r="B58" s="370"/>
      <c r="C58" s="841"/>
      <c r="D58" s="842"/>
      <c r="E58" s="841"/>
      <c r="F58" s="1001"/>
      <c r="G58" s="841"/>
      <c r="H58" s="842"/>
      <c r="I58" s="933"/>
      <c r="J58" s="934"/>
      <c r="K58" s="935"/>
    </row>
    <row r="59" spans="1:11" ht="78.75" customHeight="1">
      <c r="A59" s="834">
        <f t="shared" ref="A59" si="16">A57+1</f>
        <v>11</v>
      </c>
      <c r="B59" s="370" t="s">
        <v>657</v>
      </c>
      <c r="C59" s="836" t="s">
        <v>138</v>
      </c>
      <c r="D59" s="926">
        <v>1</v>
      </c>
      <c r="E59" s="826" t="s">
        <v>642</v>
      </c>
      <c r="F59" s="1003"/>
      <c r="G59" s="380" t="s">
        <v>134</v>
      </c>
      <c r="H59" s="369">
        <f>D59*F59</f>
        <v>0</v>
      </c>
      <c r="I59" s="933"/>
      <c r="J59" s="934"/>
      <c r="K59" s="935"/>
    </row>
    <row r="60" spans="1:11" ht="12.75">
      <c r="A60" s="834"/>
      <c r="B60" s="386"/>
      <c r="C60" s="836"/>
      <c r="D60" s="926"/>
      <c r="E60" s="826"/>
      <c r="F60" s="1003"/>
      <c r="G60" s="380"/>
      <c r="H60" s="927"/>
      <c r="I60" s="933"/>
      <c r="J60" s="934"/>
      <c r="K60" s="935"/>
    </row>
    <row r="61" spans="1:11" ht="12.75">
      <c r="A61" s="843"/>
      <c r="B61" s="844"/>
      <c r="C61" s="845"/>
      <c r="D61" s="841"/>
      <c r="E61" s="846"/>
      <c r="F61" s="1005"/>
      <c r="G61" s="846"/>
      <c r="H61" s="848"/>
      <c r="I61" s="936"/>
      <c r="J61" s="887"/>
      <c r="K61" s="936"/>
    </row>
    <row r="62" spans="1:11" ht="25.5">
      <c r="A62" s="377"/>
      <c r="B62" s="387" t="s">
        <v>658</v>
      </c>
      <c r="C62" s="388"/>
      <c r="D62" s="390"/>
      <c r="E62" s="389"/>
      <c r="F62" s="1006"/>
      <c r="G62" s="391" t="s">
        <v>134</v>
      </c>
      <c r="H62" s="392">
        <f>SUM(H38:H61)</f>
        <v>0</v>
      </c>
      <c r="I62" s="936"/>
      <c r="J62" s="887"/>
      <c r="K62" s="936"/>
    </row>
    <row r="63" spans="1:11" ht="12.75">
      <c r="A63" s="832"/>
      <c r="B63" s="393"/>
      <c r="C63" s="856"/>
      <c r="D63" s="847"/>
      <c r="E63" s="846"/>
      <c r="F63" s="1005"/>
      <c r="G63" s="846"/>
      <c r="H63" s="848"/>
      <c r="I63" s="936"/>
      <c r="J63" s="887"/>
      <c r="K63" s="936"/>
    </row>
    <row r="64" spans="1:11" ht="12.75">
      <c r="A64" s="832"/>
      <c r="B64" s="849"/>
      <c r="C64" s="856"/>
      <c r="D64" s="857"/>
      <c r="E64" s="846"/>
      <c r="F64" s="999"/>
      <c r="G64" s="846"/>
      <c r="H64" s="848"/>
    </row>
    <row r="65" spans="1:11" ht="12.75">
      <c r="A65" s="832"/>
      <c r="B65" s="849"/>
      <c r="C65" s="856"/>
      <c r="D65" s="857"/>
      <c r="E65" s="846"/>
      <c r="F65" s="999"/>
      <c r="G65" s="846"/>
      <c r="H65" s="848"/>
    </row>
    <row r="66" spans="1:11" ht="12.75">
      <c r="A66" s="841"/>
      <c r="B66" s="841"/>
      <c r="C66" s="845"/>
      <c r="D66" s="842"/>
      <c r="E66" s="846"/>
      <c r="F66" s="999"/>
      <c r="G66" s="846"/>
      <c r="H66" s="848"/>
      <c r="I66" s="936"/>
      <c r="J66" s="887"/>
      <c r="K66" s="936"/>
    </row>
    <row r="67" spans="1:11" ht="12.75">
      <c r="A67" s="362"/>
      <c r="B67" s="394" t="s">
        <v>659</v>
      </c>
      <c r="C67" s="829"/>
      <c r="D67" s="819"/>
      <c r="E67" s="377"/>
      <c r="F67" s="1000"/>
      <c r="G67" s="377"/>
      <c r="H67" s="378"/>
      <c r="I67" s="936"/>
      <c r="J67" s="887"/>
      <c r="K67" s="936"/>
    </row>
    <row r="68" spans="1:11" ht="12.75">
      <c r="A68" s="362"/>
      <c r="B68" s="395" t="s">
        <v>660</v>
      </c>
      <c r="C68" s="829"/>
      <c r="D68" s="819"/>
      <c r="E68" s="377"/>
      <c r="F68" s="1000"/>
      <c r="G68" s="377" t="s">
        <v>134</v>
      </c>
      <c r="H68" s="378">
        <f>H34</f>
        <v>0</v>
      </c>
      <c r="I68" s="936"/>
      <c r="J68" s="887"/>
      <c r="K68" s="936"/>
    </row>
    <row r="69" spans="1:11" ht="12.75">
      <c r="A69" s="396"/>
      <c r="B69" s="394" t="s">
        <v>661</v>
      </c>
      <c r="C69" s="829"/>
      <c r="D69" s="817"/>
      <c r="E69" s="377"/>
      <c r="F69" s="1007"/>
      <c r="G69" s="377" t="s">
        <v>134</v>
      </c>
      <c r="H69" s="378">
        <f>H62</f>
        <v>0</v>
      </c>
      <c r="I69" s="936"/>
      <c r="J69" s="887"/>
      <c r="K69" s="936"/>
    </row>
    <row r="70" spans="1:11" ht="12.75">
      <c r="A70" s="937"/>
      <c r="B70" s="393"/>
      <c r="C70" s="856"/>
      <c r="D70" s="842"/>
      <c r="E70" s="938"/>
      <c r="F70" s="1008"/>
      <c r="G70" s="938"/>
      <c r="H70" s="939"/>
      <c r="I70" s="936"/>
      <c r="J70" s="887"/>
      <c r="K70" s="936"/>
    </row>
    <row r="71" spans="1:11" ht="12.75">
      <c r="A71" s="850"/>
      <c r="B71" s="394" t="s">
        <v>662</v>
      </c>
      <c r="C71" s="829"/>
      <c r="D71" s="817"/>
      <c r="E71" s="377"/>
      <c r="F71" s="1007"/>
      <c r="G71" s="377" t="s">
        <v>134</v>
      </c>
      <c r="H71" s="378">
        <f>SUM(H68:H70)</f>
        <v>0</v>
      </c>
      <c r="I71" s="936"/>
      <c r="J71" s="887"/>
      <c r="K71" s="936"/>
    </row>
    <row r="72" spans="1:11" ht="12.75">
      <c r="A72" s="832"/>
      <c r="B72" s="906"/>
      <c r="C72" s="826"/>
      <c r="D72" s="842"/>
      <c r="E72" s="405"/>
      <c r="F72" s="1001"/>
      <c r="G72" s="869"/>
      <c r="H72" s="848"/>
    </row>
    <row r="73" spans="1:11" s="444" customFormat="1" ht="12.75">
      <c r="A73" s="362" t="s">
        <v>663</v>
      </c>
      <c r="B73" s="379" t="s">
        <v>615</v>
      </c>
      <c r="C73" s="851"/>
      <c r="D73" s="400"/>
      <c r="E73" s="401"/>
      <c r="F73" s="1009"/>
      <c r="G73" s="401"/>
      <c r="H73" s="402"/>
    </row>
    <row r="74" spans="1:11" ht="12.75">
      <c r="A74" s="841"/>
      <c r="B74" s="849"/>
      <c r="C74" s="841"/>
      <c r="D74" s="842"/>
      <c r="E74" s="846"/>
      <c r="F74" s="1001"/>
      <c r="G74" s="846"/>
      <c r="H74" s="842"/>
    </row>
    <row r="75" spans="1:11" ht="25.5">
      <c r="A75" s="852">
        <v>1</v>
      </c>
      <c r="B75" s="403" t="s">
        <v>664</v>
      </c>
      <c r="C75" s="826" t="s">
        <v>21</v>
      </c>
      <c r="D75" s="853">
        <v>477</v>
      </c>
      <c r="E75" s="852" t="s">
        <v>642</v>
      </c>
      <c r="F75" s="1010"/>
      <c r="G75" s="832" t="s">
        <v>134</v>
      </c>
      <c r="H75" s="369">
        <f>D75*F75</f>
        <v>0</v>
      </c>
    </row>
    <row r="76" spans="1:11" ht="12.75">
      <c r="A76" s="852"/>
      <c r="B76" s="403"/>
      <c r="C76" s="826"/>
      <c r="D76" s="854"/>
      <c r="E76" s="826"/>
      <c r="F76" s="1011"/>
      <c r="G76" s="846"/>
      <c r="H76" s="848"/>
    </row>
    <row r="77" spans="1:11" ht="63.75">
      <c r="A77" s="852">
        <f>A75+1</f>
        <v>2</v>
      </c>
      <c r="B77" s="940" t="s">
        <v>665</v>
      </c>
      <c r="C77" s="836" t="s">
        <v>138</v>
      </c>
      <c r="D77" s="941">
        <v>1</v>
      </c>
      <c r="E77" s="846" t="s">
        <v>642</v>
      </c>
      <c r="F77" s="999"/>
      <c r="G77" s="855" t="s">
        <v>134</v>
      </c>
      <c r="H77" s="369">
        <f>D77*F77</f>
        <v>0</v>
      </c>
    </row>
    <row r="78" spans="1:11" ht="12.75">
      <c r="A78" s="832"/>
      <c r="B78" s="833"/>
      <c r="C78" s="856"/>
      <c r="D78" s="941"/>
      <c r="E78" s="846"/>
      <c r="F78" s="999"/>
      <c r="G78" s="855"/>
      <c r="H78" s="848"/>
    </row>
    <row r="79" spans="1:11" ht="51">
      <c r="A79" s="852">
        <f>A77+1</f>
        <v>3</v>
      </c>
      <c r="B79" s="940" t="s">
        <v>956</v>
      </c>
      <c r="C79" s="846"/>
      <c r="D79" s="941"/>
      <c r="E79" s="846"/>
      <c r="F79" s="999"/>
      <c r="G79" s="855"/>
      <c r="H79" s="848"/>
    </row>
    <row r="80" spans="1:11" ht="12.75">
      <c r="A80" s="832"/>
      <c r="B80" s="833" t="s">
        <v>666</v>
      </c>
      <c r="C80" s="836" t="s">
        <v>138</v>
      </c>
      <c r="D80" s="941">
        <v>2</v>
      </c>
      <c r="E80" s="846" t="s">
        <v>642</v>
      </c>
      <c r="F80" s="999"/>
      <c r="G80" s="855" t="s">
        <v>134</v>
      </c>
      <c r="H80" s="369">
        <f>D80*F80</f>
        <v>0</v>
      </c>
    </row>
    <row r="81" spans="1:14" ht="12.75">
      <c r="A81" s="832"/>
      <c r="B81" s="833" t="s">
        <v>667</v>
      </c>
      <c r="C81" s="856" t="s">
        <v>668</v>
      </c>
      <c r="D81" s="941">
        <v>5</v>
      </c>
      <c r="E81" s="846" t="s">
        <v>642</v>
      </c>
      <c r="F81" s="999"/>
      <c r="G81" s="855" t="s">
        <v>134</v>
      </c>
      <c r="H81" s="369">
        <f>D81*F81</f>
        <v>0</v>
      </c>
    </row>
    <row r="82" spans="1:14" ht="12.75">
      <c r="A82" s="832"/>
      <c r="B82" s="833"/>
      <c r="C82" s="856"/>
      <c r="D82" s="941"/>
      <c r="E82" s="846"/>
      <c r="F82" s="999"/>
      <c r="G82" s="855"/>
      <c r="H82" s="848"/>
    </row>
    <row r="83" spans="1:14" ht="82.5" customHeight="1">
      <c r="A83" s="852">
        <f>A79+1</f>
        <v>4</v>
      </c>
      <c r="B83" s="940" t="s">
        <v>669</v>
      </c>
      <c r="C83" s="856" t="s">
        <v>21</v>
      </c>
      <c r="D83" s="857">
        <v>96</v>
      </c>
      <c r="E83" s="846" t="s">
        <v>642</v>
      </c>
      <c r="F83" s="999"/>
      <c r="G83" s="855" t="s">
        <v>134</v>
      </c>
      <c r="H83" s="369">
        <f>D83*F83</f>
        <v>0</v>
      </c>
    </row>
    <row r="84" spans="1:14" ht="12.75">
      <c r="A84" s="832"/>
      <c r="B84" s="833"/>
      <c r="C84" s="856"/>
      <c r="D84" s="857"/>
      <c r="E84" s="846"/>
      <c r="F84" s="999"/>
      <c r="G84" s="855"/>
      <c r="H84" s="848"/>
    </row>
    <row r="85" spans="1:14" ht="69.75" customHeight="1">
      <c r="A85" s="852">
        <f>A83+1</f>
        <v>5</v>
      </c>
      <c r="B85" s="942" t="s">
        <v>670</v>
      </c>
      <c r="C85" s="858" t="s">
        <v>671</v>
      </c>
      <c r="D85" s="859">
        <v>24</v>
      </c>
      <c r="E85" s="943" t="s">
        <v>642</v>
      </c>
      <c r="F85" s="1012"/>
      <c r="G85" s="855" t="s">
        <v>134</v>
      </c>
      <c r="H85" s="369">
        <f>D85*F85</f>
        <v>0</v>
      </c>
    </row>
    <row r="86" spans="1:14" s="445" customFormat="1" ht="12.75">
      <c r="A86" s="944"/>
      <c r="B86" s="1023" t="s">
        <v>908</v>
      </c>
      <c r="C86" s="1024"/>
      <c r="D86" s="410"/>
      <c r="E86" s="411"/>
      <c r="F86" s="1025"/>
      <c r="G86" s="404"/>
      <c r="H86" s="405"/>
      <c r="I86" s="445">
        <v>1</v>
      </c>
    </row>
    <row r="87" spans="1:14" ht="12.75">
      <c r="A87" s="852"/>
      <c r="B87" s="406"/>
      <c r="C87" s="860"/>
      <c r="D87" s="861"/>
      <c r="E87" s="860"/>
      <c r="F87" s="1013"/>
      <c r="G87" s="846"/>
      <c r="H87" s="848"/>
    </row>
    <row r="88" spans="1:14" ht="38.25">
      <c r="A88" s="852">
        <f>A85+1</f>
        <v>6</v>
      </c>
      <c r="B88" s="942" t="s">
        <v>672</v>
      </c>
      <c r="C88" s="858" t="s">
        <v>673</v>
      </c>
      <c r="D88" s="862">
        <v>205.44</v>
      </c>
      <c r="E88" s="943" t="s">
        <v>642</v>
      </c>
      <c r="F88" s="1012"/>
      <c r="G88" s="855" t="s">
        <v>134</v>
      </c>
      <c r="H88" s="369">
        <f>D88*F88</f>
        <v>0</v>
      </c>
      <c r="K88" s="945"/>
    </row>
    <row r="89" spans="1:14" s="445" customFormat="1" ht="12.75">
      <c r="A89" s="944"/>
      <c r="B89" s="1026" t="s">
        <v>909</v>
      </c>
      <c r="C89" s="1024"/>
      <c r="D89" s="410"/>
      <c r="E89" s="411"/>
      <c r="F89" s="1025"/>
      <c r="G89" s="404"/>
      <c r="H89" s="405"/>
      <c r="I89" s="445">
        <v>0.4</v>
      </c>
      <c r="J89" s="445">
        <v>0.8</v>
      </c>
    </row>
    <row r="90" spans="1:14" s="445" customFormat="1" ht="45">
      <c r="A90" s="944"/>
      <c r="B90" s="1027" t="s">
        <v>910</v>
      </c>
      <c r="C90" s="1024"/>
      <c r="D90" s="410"/>
      <c r="E90" s="411"/>
      <c r="F90" s="1025"/>
      <c r="G90" s="404"/>
      <c r="H90" s="405"/>
      <c r="I90" s="445">
        <v>0.6</v>
      </c>
      <c r="J90" s="445">
        <v>1.2</v>
      </c>
      <c r="L90" s="445">
        <v>2</v>
      </c>
      <c r="M90" s="445">
        <v>0.2</v>
      </c>
      <c r="N90" s="445">
        <v>0.2</v>
      </c>
    </row>
    <row r="91" spans="1:14" s="445" customFormat="1" ht="12.75">
      <c r="A91" s="832"/>
      <c r="B91" s="946"/>
      <c r="C91" s="863"/>
      <c r="D91" s="407"/>
      <c r="E91" s="408"/>
      <c r="F91" s="1014"/>
      <c r="G91" s="409"/>
      <c r="H91" s="405"/>
    </row>
    <row r="92" spans="1:14" ht="39.75">
      <c r="A92" s="852">
        <f>A88+1</f>
        <v>7</v>
      </c>
      <c r="B92" s="942" t="s">
        <v>674</v>
      </c>
      <c r="C92" s="858" t="s">
        <v>673</v>
      </c>
      <c r="D92" s="862">
        <v>36.700000000000003</v>
      </c>
      <c r="E92" s="943" t="s">
        <v>642</v>
      </c>
      <c r="F92" s="1012"/>
      <c r="G92" s="855" t="s">
        <v>134</v>
      </c>
      <c r="H92" s="369">
        <f>D92*F92</f>
        <v>0</v>
      </c>
    </row>
    <row r="93" spans="1:14" s="445" customFormat="1" ht="12.75">
      <c r="A93" s="944"/>
      <c r="B93" s="1023" t="s">
        <v>911</v>
      </c>
      <c r="C93" s="1024"/>
      <c r="D93" s="410"/>
      <c r="E93" s="411"/>
      <c r="F93" s="1025"/>
      <c r="G93" s="404"/>
      <c r="H93" s="405"/>
      <c r="I93" s="445">
        <v>0.4</v>
      </c>
      <c r="J93" s="445">
        <v>0.25</v>
      </c>
    </row>
    <row r="94" spans="1:14" s="445" customFormat="1" ht="12.75">
      <c r="A94" s="832"/>
      <c r="B94" s="946"/>
      <c r="C94" s="863"/>
      <c r="D94" s="407"/>
      <c r="E94" s="408"/>
      <c r="F94" s="1014"/>
      <c r="G94" s="409"/>
      <c r="H94" s="405"/>
    </row>
    <row r="95" spans="1:14" ht="95.25" customHeight="1">
      <c r="A95" s="852">
        <f>A92+1</f>
        <v>8</v>
      </c>
      <c r="B95" s="940" t="s">
        <v>675</v>
      </c>
      <c r="C95" s="841"/>
      <c r="D95" s="842"/>
      <c r="E95" s="846"/>
      <c r="F95" s="1001"/>
      <c r="G95" s="846"/>
      <c r="H95" s="842"/>
      <c r="I95" s="445"/>
      <c r="J95" s="445"/>
      <c r="K95" s="445"/>
    </row>
    <row r="96" spans="1:14" ht="12.75">
      <c r="A96" s="832"/>
      <c r="B96" s="833" t="s">
        <v>676</v>
      </c>
      <c r="C96" s="856" t="s">
        <v>21</v>
      </c>
      <c r="D96" s="857">
        <v>310</v>
      </c>
      <c r="E96" s="846" t="s">
        <v>642</v>
      </c>
      <c r="F96" s="999"/>
      <c r="G96" s="855" t="s">
        <v>134</v>
      </c>
      <c r="H96" s="369">
        <f>D96*F96</f>
        <v>0</v>
      </c>
      <c r="I96" s="947" t="s">
        <v>33</v>
      </c>
      <c r="J96" s="947" t="s">
        <v>21</v>
      </c>
      <c r="K96" s="445"/>
    </row>
    <row r="97" spans="1:10" s="445" customFormat="1" ht="12.75">
      <c r="A97" s="832"/>
      <c r="B97" s="948"/>
      <c r="C97" s="856"/>
      <c r="D97" s="410"/>
      <c r="E97" s="411"/>
      <c r="F97" s="1015"/>
      <c r="G97" s="409"/>
      <c r="H97" s="405"/>
    </row>
    <row r="98" spans="1:10" s="445" customFormat="1" ht="57" customHeight="1">
      <c r="A98" s="852">
        <f>A95+1</f>
        <v>9</v>
      </c>
      <c r="B98" s="942" t="s">
        <v>677</v>
      </c>
      <c r="C98" s="858" t="s">
        <v>673</v>
      </c>
      <c r="D98" s="862">
        <v>39.6</v>
      </c>
      <c r="E98" s="943" t="s">
        <v>642</v>
      </c>
      <c r="F98" s="1012"/>
      <c r="G98" s="855" t="s">
        <v>134</v>
      </c>
      <c r="H98" s="369">
        <f>D98*F98</f>
        <v>0</v>
      </c>
      <c r="I98" s="815"/>
      <c r="J98" s="815"/>
    </row>
    <row r="99" spans="1:10" s="445" customFormat="1" ht="12.75">
      <c r="A99" s="944"/>
      <c r="B99" s="1023" t="s">
        <v>912</v>
      </c>
      <c r="C99" s="1024"/>
      <c r="D99" s="410"/>
      <c r="E99" s="411"/>
      <c r="F99" s="1025"/>
      <c r="G99" s="404"/>
      <c r="H99" s="412"/>
      <c r="I99" s="445">
        <v>0.6</v>
      </c>
      <c r="J99" s="445">
        <v>0.6</v>
      </c>
    </row>
    <row r="100" spans="1:10" s="445" customFormat="1" ht="12.75">
      <c r="A100" s="832"/>
      <c r="B100" s="949"/>
      <c r="C100" s="863"/>
      <c r="D100" s="407"/>
      <c r="E100" s="408"/>
      <c r="F100" s="1014"/>
      <c r="G100" s="413"/>
      <c r="H100" s="405"/>
    </row>
    <row r="101" spans="1:10" s="445" customFormat="1" ht="71.25" customHeight="1">
      <c r="A101" s="852">
        <f>A98+1</f>
        <v>10</v>
      </c>
      <c r="B101" s="950" t="s">
        <v>678</v>
      </c>
      <c r="C101" s="864" t="s">
        <v>673</v>
      </c>
      <c r="D101" s="865">
        <v>51.38</v>
      </c>
      <c r="E101" s="951" t="s">
        <v>642</v>
      </c>
      <c r="F101" s="1016"/>
      <c r="G101" s="855" t="s">
        <v>134</v>
      </c>
      <c r="H101" s="369">
        <f>D101*F101</f>
        <v>0</v>
      </c>
      <c r="I101" s="815"/>
      <c r="J101" s="815"/>
    </row>
    <row r="102" spans="1:10" s="445" customFormat="1" ht="12.75">
      <c r="A102" s="944"/>
      <c r="B102" s="1023" t="s">
        <v>913</v>
      </c>
      <c r="C102" s="1024"/>
      <c r="D102" s="410"/>
      <c r="E102" s="411"/>
      <c r="F102" s="1025"/>
      <c r="G102" s="414"/>
      <c r="H102" s="415"/>
      <c r="I102" s="445">
        <v>0.4</v>
      </c>
      <c r="J102" s="445">
        <v>0.35</v>
      </c>
    </row>
    <row r="103" spans="1:10" s="445" customFormat="1" ht="12.75">
      <c r="A103" s="832"/>
      <c r="B103" s="948"/>
      <c r="C103" s="863"/>
      <c r="D103" s="407"/>
      <c r="E103" s="408"/>
      <c r="F103" s="1014"/>
      <c r="G103" s="404"/>
      <c r="H103" s="405"/>
    </row>
    <row r="104" spans="1:10" s="445" customFormat="1" ht="51">
      <c r="A104" s="852">
        <f t="shared" ref="A104" si="17">A101+1</f>
        <v>11</v>
      </c>
      <c r="B104" s="950" t="s">
        <v>679</v>
      </c>
      <c r="C104" s="864" t="s">
        <v>673</v>
      </c>
      <c r="D104" s="865">
        <v>36.700000000000003</v>
      </c>
      <c r="E104" s="951" t="s">
        <v>642</v>
      </c>
      <c r="F104" s="1016"/>
      <c r="G104" s="855" t="s">
        <v>134</v>
      </c>
      <c r="H104" s="369">
        <f>D104*F104</f>
        <v>0</v>
      </c>
      <c r="I104" s="815"/>
      <c r="J104" s="815"/>
    </row>
    <row r="105" spans="1:10" s="445" customFormat="1" ht="12.75">
      <c r="A105" s="944"/>
      <c r="B105" s="1023" t="s">
        <v>914</v>
      </c>
      <c r="C105" s="1024"/>
      <c r="D105" s="410"/>
      <c r="E105" s="411"/>
      <c r="F105" s="1028"/>
      <c r="G105" s="413"/>
      <c r="H105" s="416"/>
      <c r="I105" s="445">
        <v>0.4</v>
      </c>
      <c r="J105" s="445">
        <v>0.25</v>
      </c>
    </row>
    <row r="106" spans="1:10" s="445" customFormat="1" ht="12.75">
      <c r="A106" s="832"/>
      <c r="B106" s="946"/>
      <c r="C106" s="863"/>
      <c r="D106" s="407"/>
      <c r="E106" s="408"/>
      <c r="F106" s="1014"/>
      <c r="G106" s="409"/>
      <c r="H106" s="405"/>
    </row>
    <row r="107" spans="1:10" s="445" customFormat="1" ht="51">
      <c r="A107" s="852">
        <f t="shared" ref="A107" si="18">A104+1</f>
        <v>12</v>
      </c>
      <c r="B107" s="942" t="s">
        <v>680</v>
      </c>
      <c r="C107" s="858" t="s">
        <v>673</v>
      </c>
      <c r="D107" s="862">
        <v>23.1</v>
      </c>
      <c r="E107" s="943" t="s">
        <v>642</v>
      </c>
      <c r="F107" s="1012"/>
      <c r="G107" s="855" t="s">
        <v>134</v>
      </c>
      <c r="H107" s="369">
        <f>D107*F107</f>
        <v>0</v>
      </c>
      <c r="I107" s="815"/>
      <c r="J107" s="815"/>
    </row>
    <row r="108" spans="1:10" s="445" customFormat="1" ht="12.75">
      <c r="A108" s="944"/>
      <c r="B108" s="1023" t="s">
        <v>915</v>
      </c>
      <c r="C108" s="1024"/>
      <c r="D108" s="410"/>
      <c r="E108" s="411"/>
      <c r="F108" s="1025"/>
      <c r="G108" s="404"/>
      <c r="H108" s="405"/>
      <c r="I108" s="445">
        <v>0.6</v>
      </c>
      <c r="J108" s="445">
        <v>0.35</v>
      </c>
    </row>
    <row r="109" spans="1:10" s="445" customFormat="1" ht="12.75">
      <c r="A109" s="832"/>
      <c r="B109" s="946"/>
      <c r="C109" s="863"/>
      <c r="D109" s="407"/>
      <c r="E109" s="408"/>
      <c r="F109" s="1014"/>
      <c r="G109" s="409"/>
      <c r="H109" s="405"/>
    </row>
    <row r="110" spans="1:10" s="445" customFormat="1" ht="67.5" customHeight="1">
      <c r="A110" s="852">
        <f t="shared" ref="A110" si="19">A107+1</f>
        <v>13</v>
      </c>
      <c r="B110" s="942" t="s">
        <v>681</v>
      </c>
      <c r="C110" s="858" t="s">
        <v>673</v>
      </c>
      <c r="D110" s="862">
        <v>22</v>
      </c>
      <c r="E110" s="943" t="s">
        <v>642</v>
      </c>
      <c r="F110" s="1012"/>
      <c r="G110" s="855" t="s">
        <v>134</v>
      </c>
      <c r="H110" s="369">
        <f>D110*F110</f>
        <v>0</v>
      </c>
      <c r="I110" s="815"/>
      <c r="J110" s="815"/>
    </row>
    <row r="111" spans="1:10" s="445" customFormat="1" ht="12.75">
      <c r="A111" s="944"/>
      <c r="B111" s="1023" t="s">
        <v>916</v>
      </c>
      <c r="C111" s="1024"/>
      <c r="D111" s="410"/>
      <c r="E111" s="411"/>
      <c r="F111" s="1025"/>
      <c r="G111" s="404"/>
      <c r="H111" s="405"/>
      <c r="I111" s="445">
        <v>1</v>
      </c>
      <c r="J111" s="445">
        <v>0.2</v>
      </c>
    </row>
    <row r="112" spans="1:10" s="445" customFormat="1" ht="12.75">
      <c r="A112" s="832"/>
      <c r="B112" s="952"/>
      <c r="C112" s="864"/>
      <c r="D112" s="417"/>
      <c r="E112" s="418"/>
      <c r="F112" s="1017"/>
      <c r="G112" s="404"/>
      <c r="H112" s="405"/>
    </row>
    <row r="113" spans="1:15" ht="49.5">
      <c r="A113" s="852">
        <f t="shared" ref="A113" si="20">A110+1</f>
        <v>14</v>
      </c>
      <c r="B113" s="942" t="s">
        <v>963</v>
      </c>
      <c r="C113" s="858" t="s">
        <v>671</v>
      </c>
      <c r="D113" s="862">
        <v>110</v>
      </c>
      <c r="E113" s="943"/>
      <c r="F113" s="1012"/>
      <c r="G113" s="855" t="s">
        <v>134</v>
      </c>
      <c r="H113" s="369">
        <f>D113*F113</f>
        <v>0</v>
      </c>
      <c r="I113" s="445"/>
      <c r="J113" s="445"/>
      <c r="K113" s="445"/>
      <c r="L113" s="445"/>
    </row>
    <row r="114" spans="1:15" ht="12.75">
      <c r="A114" s="953"/>
      <c r="B114" s="1023" t="s">
        <v>917</v>
      </c>
      <c r="C114" s="1024"/>
      <c r="D114" s="410"/>
      <c r="E114" s="411"/>
      <c r="F114" s="1025"/>
      <c r="G114" s="866"/>
      <c r="H114" s="848"/>
      <c r="I114" s="445">
        <v>1</v>
      </c>
      <c r="J114" s="445"/>
    </row>
    <row r="115" spans="1:15" ht="12.75">
      <c r="A115" s="832"/>
      <c r="B115" s="954"/>
      <c r="C115" s="863"/>
      <c r="D115" s="867"/>
      <c r="E115" s="955"/>
      <c r="F115" s="1018"/>
      <c r="G115" s="855"/>
      <c r="H115" s="848"/>
    </row>
    <row r="116" spans="1:15" ht="89.25">
      <c r="A116" s="852">
        <f t="shared" ref="A116" si="21">A113+1</f>
        <v>15</v>
      </c>
      <c r="B116" s="942" t="s">
        <v>951</v>
      </c>
      <c r="C116" s="858" t="s">
        <v>673</v>
      </c>
      <c r="D116" s="862">
        <v>118.5</v>
      </c>
      <c r="E116" s="943" t="s">
        <v>642</v>
      </c>
      <c r="F116" s="1012"/>
      <c r="G116" s="855" t="s">
        <v>134</v>
      </c>
      <c r="H116" s="369">
        <f>D116*F116</f>
        <v>0</v>
      </c>
    </row>
    <row r="117" spans="1:15" ht="12.75">
      <c r="A117" s="953"/>
      <c r="B117" s="1029" t="s">
        <v>918</v>
      </c>
      <c r="C117" s="1024"/>
      <c r="D117" s="410"/>
      <c r="E117" s="411"/>
      <c r="F117" s="1025"/>
      <c r="G117" s="404"/>
      <c r="H117" s="405"/>
      <c r="I117" s="445">
        <v>0.6</v>
      </c>
      <c r="J117" s="445">
        <v>0.55000000000000004</v>
      </c>
      <c r="K117" s="445"/>
      <c r="L117" s="445">
        <v>2</v>
      </c>
      <c r="M117" s="445">
        <v>0.2</v>
      </c>
      <c r="N117" s="445">
        <v>0.2</v>
      </c>
      <c r="O117" s="445"/>
    </row>
    <row r="118" spans="1:15" ht="12.75">
      <c r="A118" s="944"/>
      <c r="B118" s="1030" t="s">
        <v>919</v>
      </c>
      <c r="C118" s="1024"/>
      <c r="D118" s="410"/>
      <c r="E118" s="411"/>
      <c r="F118" s="1025"/>
      <c r="G118" s="866"/>
      <c r="H118" s="848"/>
      <c r="I118" s="445">
        <v>0.4</v>
      </c>
      <c r="J118" s="445">
        <v>0.5</v>
      </c>
    </row>
    <row r="119" spans="1:15" s="445" customFormat="1" ht="12.75">
      <c r="A119" s="832"/>
      <c r="B119" s="946"/>
      <c r="C119" s="863"/>
      <c r="D119" s="407"/>
      <c r="E119" s="408"/>
      <c r="F119" s="1014"/>
      <c r="G119" s="409"/>
      <c r="H119" s="405"/>
    </row>
    <row r="120" spans="1:15" s="445" customFormat="1" ht="67.5" customHeight="1">
      <c r="A120" s="419">
        <f>A116+1</f>
        <v>16</v>
      </c>
      <c r="B120" s="420" t="s">
        <v>883</v>
      </c>
      <c r="C120" s="421" t="s">
        <v>33</v>
      </c>
      <c r="D120" s="908">
        <v>17</v>
      </c>
      <c r="E120" s="371" t="s">
        <v>642</v>
      </c>
      <c r="F120" s="995"/>
      <c r="G120" s="422" t="s">
        <v>134</v>
      </c>
      <c r="H120" s="369">
        <f>D120*F120</f>
        <v>0</v>
      </c>
    </row>
    <row r="121" spans="1:15" s="445" customFormat="1" ht="12.75">
      <c r="A121" s="832"/>
      <c r="B121" s="948"/>
      <c r="C121" s="856"/>
      <c r="D121" s="410"/>
      <c r="E121" s="411"/>
      <c r="F121" s="1015"/>
      <c r="G121" s="409"/>
      <c r="H121" s="405"/>
    </row>
    <row r="122" spans="1:15" s="445" customFormat="1" ht="84" customHeight="1">
      <c r="A122" s="419">
        <f>A120+1</f>
        <v>17</v>
      </c>
      <c r="B122" s="420" t="s">
        <v>884</v>
      </c>
      <c r="C122" s="421" t="s">
        <v>33</v>
      </c>
      <c r="D122" s="908">
        <v>2</v>
      </c>
      <c r="E122" s="371" t="s">
        <v>642</v>
      </c>
      <c r="F122" s="995"/>
      <c r="G122" s="422" t="s">
        <v>134</v>
      </c>
      <c r="H122" s="369">
        <f>D122*F122</f>
        <v>0</v>
      </c>
    </row>
    <row r="123" spans="1:15" ht="12.75">
      <c r="A123" s="832"/>
      <c r="B123" s="849"/>
      <c r="C123" s="856"/>
      <c r="D123" s="857"/>
      <c r="E123" s="846"/>
      <c r="F123" s="848"/>
      <c r="G123" s="855"/>
      <c r="H123" s="848"/>
    </row>
    <row r="124" spans="1:15" ht="12.75">
      <c r="A124" s="362"/>
      <c r="B124" s="423" t="s">
        <v>682</v>
      </c>
      <c r="C124" s="829"/>
      <c r="D124" s="830"/>
      <c r="E124" s="377"/>
      <c r="F124" s="378"/>
      <c r="G124" s="424" t="s">
        <v>134</v>
      </c>
      <c r="H124" s="378">
        <f>SUM(H74:H123)</f>
        <v>0</v>
      </c>
    </row>
    <row r="125" spans="1:15" ht="12.75">
      <c r="A125" s="832"/>
      <c r="B125" s="849"/>
      <c r="C125" s="856"/>
      <c r="D125" s="857"/>
      <c r="E125" s="846"/>
      <c r="F125" s="848"/>
      <c r="G125" s="855"/>
      <c r="H125" s="848"/>
    </row>
    <row r="126" spans="1:15" ht="12.75">
      <c r="A126" s="841"/>
      <c r="B126" s="425"/>
      <c r="C126" s="841"/>
      <c r="D126" s="842"/>
      <c r="E126" s="846"/>
      <c r="F126" s="842"/>
      <c r="G126" s="846"/>
      <c r="H126" s="842"/>
    </row>
    <row r="127" spans="1:15" ht="12.75">
      <c r="A127" s="832"/>
      <c r="B127" s="844"/>
      <c r="C127" s="868"/>
      <c r="D127" s="842"/>
      <c r="E127" s="426"/>
      <c r="F127" s="842"/>
      <c r="G127" s="869"/>
      <c r="H127" s="848"/>
    </row>
    <row r="128" spans="1:15" ht="12.75" hidden="1">
      <c r="A128" s="832"/>
      <c r="B128" s="844"/>
      <c r="C128" s="868"/>
      <c r="D128" s="842"/>
      <c r="E128" s="426"/>
      <c r="F128" s="842"/>
      <c r="G128" s="869"/>
      <c r="H128" s="848"/>
    </row>
    <row r="129" spans="1:8" ht="12.75" hidden="1">
      <c r="A129" s="832"/>
      <c r="B129" s="844"/>
      <c r="C129" s="868"/>
      <c r="D129" s="842"/>
      <c r="E129" s="426"/>
      <c r="F129" s="842"/>
      <c r="G129" s="869"/>
      <c r="H129" s="848"/>
    </row>
    <row r="130" spans="1:8" ht="12.75" hidden="1">
      <c r="A130" s="832"/>
      <c r="B130" s="844"/>
      <c r="C130" s="868"/>
      <c r="D130" s="842"/>
      <c r="E130" s="426"/>
      <c r="F130" s="842"/>
      <c r="G130" s="869"/>
      <c r="H130" s="848"/>
    </row>
    <row r="131" spans="1:8" ht="12.75" hidden="1">
      <c r="A131" s="832"/>
      <c r="B131" s="844"/>
      <c r="C131" s="868"/>
      <c r="D131" s="842"/>
      <c r="E131" s="426"/>
      <c r="F131" s="842"/>
      <c r="G131" s="869"/>
      <c r="H131" s="848"/>
    </row>
    <row r="132" spans="1:8" ht="12.75" hidden="1">
      <c r="A132" s="832"/>
      <c r="B132" s="844"/>
      <c r="C132" s="868"/>
      <c r="D132" s="842"/>
      <c r="E132" s="426"/>
      <c r="F132" s="842"/>
      <c r="G132" s="869"/>
      <c r="H132" s="848"/>
    </row>
    <row r="133" spans="1:8" ht="12.75" hidden="1">
      <c r="A133" s="832"/>
      <c r="B133" s="844"/>
      <c r="C133" s="868"/>
      <c r="D133" s="842"/>
      <c r="E133" s="426"/>
      <c r="F133" s="842"/>
      <c r="G133" s="869"/>
      <c r="H133" s="848"/>
    </row>
    <row r="134" spans="1:8" ht="12.75" hidden="1">
      <c r="A134" s="832"/>
      <c r="B134" s="844"/>
      <c r="C134" s="868"/>
      <c r="D134" s="842"/>
      <c r="E134" s="426"/>
      <c r="F134" s="842"/>
      <c r="G134" s="869"/>
      <c r="H134" s="848"/>
    </row>
    <row r="135" spans="1:8" ht="12.75" hidden="1">
      <c r="A135" s="832"/>
      <c r="B135" s="844"/>
      <c r="C135" s="868"/>
      <c r="D135" s="842"/>
      <c r="E135" s="426"/>
      <c r="F135" s="842"/>
      <c r="G135" s="869"/>
      <c r="H135" s="848"/>
    </row>
    <row r="136" spans="1:8" ht="12.75" hidden="1">
      <c r="A136" s="832"/>
      <c r="B136" s="844"/>
      <c r="C136" s="868"/>
      <c r="D136" s="842"/>
      <c r="E136" s="426"/>
      <c r="F136" s="842"/>
      <c r="G136" s="869"/>
      <c r="H136" s="848"/>
    </row>
    <row r="137" spans="1:8" ht="12.75" hidden="1">
      <c r="A137" s="832"/>
      <c r="B137" s="844"/>
      <c r="C137" s="868"/>
      <c r="D137" s="842"/>
      <c r="E137" s="426"/>
      <c r="F137" s="842"/>
      <c r="G137" s="869"/>
      <c r="H137" s="848"/>
    </row>
    <row r="138" spans="1:8" ht="12.75" hidden="1">
      <c r="A138" s="832"/>
      <c r="B138" s="844"/>
      <c r="C138" s="868"/>
      <c r="D138" s="842"/>
      <c r="E138" s="426"/>
      <c r="F138" s="842"/>
      <c r="G138" s="869"/>
      <c r="H138" s="848"/>
    </row>
    <row r="139" spans="1:8" ht="12.75" hidden="1">
      <c r="A139" s="832"/>
      <c r="B139" s="844"/>
      <c r="C139" s="868"/>
      <c r="D139" s="842"/>
      <c r="E139" s="426"/>
      <c r="F139" s="842"/>
      <c r="G139" s="869"/>
      <c r="H139" s="848"/>
    </row>
    <row r="140" spans="1:8" ht="12.75" hidden="1">
      <c r="A140" s="832"/>
      <c r="B140" s="844"/>
      <c r="C140" s="868"/>
      <c r="D140" s="842"/>
      <c r="E140" s="426"/>
      <c r="F140" s="842"/>
      <c r="G140" s="869"/>
      <c r="H140" s="848"/>
    </row>
    <row r="141" spans="1:8" ht="12.75" hidden="1">
      <c r="A141" s="832"/>
      <c r="B141" s="844"/>
      <c r="C141" s="868"/>
      <c r="D141" s="842"/>
      <c r="E141" s="426"/>
      <c r="F141" s="842"/>
      <c r="G141" s="869"/>
      <c r="H141" s="848"/>
    </row>
    <row r="142" spans="1:8" ht="12.75" hidden="1">
      <c r="A142" s="832"/>
      <c r="B142" s="844"/>
      <c r="C142" s="868"/>
      <c r="D142" s="842"/>
      <c r="E142" s="426"/>
      <c r="F142" s="842"/>
      <c r="G142" s="869"/>
      <c r="H142" s="848"/>
    </row>
    <row r="143" spans="1:8" ht="12.75" hidden="1">
      <c r="A143" s="832"/>
      <c r="B143" s="844"/>
      <c r="C143" s="868"/>
      <c r="D143" s="842"/>
      <c r="E143" s="426"/>
      <c r="F143" s="842"/>
      <c r="G143" s="869"/>
      <c r="H143" s="848"/>
    </row>
    <row r="144" spans="1:8" ht="12.75" hidden="1">
      <c r="A144" s="832"/>
      <c r="B144" s="844"/>
      <c r="C144" s="868"/>
      <c r="D144" s="842"/>
      <c r="E144" s="426"/>
      <c r="F144" s="842"/>
      <c r="G144" s="869"/>
      <c r="H144" s="848"/>
    </row>
    <row r="145" spans="1:8" ht="12.75" hidden="1">
      <c r="A145" s="832"/>
      <c r="B145" s="844"/>
      <c r="C145" s="868"/>
      <c r="D145" s="842"/>
      <c r="E145" s="426"/>
      <c r="F145" s="842"/>
      <c r="G145" s="869"/>
      <c r="H145" s="848"/>
    </row>
    <row r="146" spans="1:8" ht="12.75" hidden="1">
      <c r="A146" s="832"/>
      <c r="B146" s="844"/>
      <c r="C146" s="868"/>
      <c r="D146" s="842"/>
      <c r="E146" s="426"/>
      <c r="F146" s="842"/>
      <c r="G146" s="869"/>
      <c r="H146" s="848"/>
    </row>
    <row r="147" spans="1:8" ht="12.75" hidden="1">
      <c r="A147" s="832"/>
      <c r="B147" s="844"/>
      <c r="C147" s="868"/>
      <c r="D147" s="842"/>
      <c r="E147" s="426"/>
      <c r="F147" s="842"/>
      <c r="G147" s="869"/>
      <c r="H147" s="848"/>
    </row>
    <row r="148" spans="1:8" ht="12.75" hidden="1">
      <c r="A148" s="832"/>
      <c r="B148" s="844"/>
      <c r="C148" s="868"/>
      <c r="D148" s="842"/>
      <c r="E148" s="426"/>
      <c r="F148" s="842"/>
      <c r="G148" s="869"/>
      <c r="H148" s="848"/>
    </row>
    <row r="149" spans="1:8" ht="12.75" hidden="1">
      <c r="A149" s="832"/>
      <c r="B149" s="844"/>
      <c r="C149" s="868"/>
      <c r="D149" s="842"/>
      <c r="E149" s="426"/>
      <c r="F149" s="842"/>
      <c r="G149" s="869"/>
      <c r="H149" s="848"/>
    </row>
    <row r="150" spans="1:8" ht="12.75" hidden="1">
      <c r="A150" s="832"/>
      <c r="B150" s="844"/>
      <c r="C150" s="868"/>
      <c r="D150" s="842"/>
      <c r="E150" s="426"/>
      <c r="F150" s="842"/>
      <c r="G150" s="869"/>
      <c r="H150" s="848"/>
    </row>
    <row r="151" spans="1:8" ht="12.75" hidden="1">
      <c r="A151" s="832"/>
      <c r="B151" s="844"/>
      <c r="C151" s="868"/>
      <c r="D151" s="842"/>
      <c r="E151" s="426"/>
      <c r="F151" s="842"/>
      <c r="G151" s="869"/>
      <c r="H151" s="848"/>
    </row>
    <row r="152" spans="1:8" ht="12.75" hidden="1">
      <c r="A152" s="832"/>
      <c r="B152" s="844"/>
      <c r="C152" s="868"/>
      <c r="D152" s="842"/>
      <c r="E152" s="426"/>
      <c r="F152" s="842"/>
      <c r="G152" s="869"/>
      <c r="H152" s="848"/>
    </row>
    <row r="153" spans="1:8" ht="12.75" hidden="1">
      <c r="A153" s="832"/>
      <c r="B153" s="844"/>
      <c r="C153" s="868"/>
      <c r="D153" s="842"/>
      <c r="E153" s="426"/>
      <c r="F153" s="842"/>
      <c r="G153" s="869"/>
      <c r="H153" s="848"/>
    </row>
    <row r="154" spans="1:8" ht="12.75" hidden="1">
      <c r="A154" s="832"/>
      <c r="B154" s="844"/>
      <c r="C154" s="868"/>
      <c r="D154" s="842"/>
      <c r="E154" s="426"/>
      <c r="F154" s="842"/>
      <c r="G154" s="869"/>
      <c r="H154" s="848"/>
    </row>
    <row r="155" spans="1:8" ht="12.75" hidden="1">
      <c r="A155" s="832"/>
      <c r="B155" s="844"/>
      <c r="C155" s="868"/>
      <c r="D155" s="842"/>
      <c r="E155" s="426"/>
      <c r="F155" s="842"/>
      <c r="G155" s="869"/>
      <c r="H155" s="848"/>
    </row>
    <row r="156" spans="1:8" ht="12.75" hidden="1">
      <c r="A156" s="832"/>
      <c r="B156" s="844"/>
      <c r="C156" s="868"/>
      <c r="D156" s="842"/>
      <c r="E156" s="426"/>
      <c r="F156" s="842"/>
      <c r="G156" s="869"/>
      <c r="H156" s="848"/>
    </row>
    <row r="157" spans="1:8" ht="12.75" hidden="1">
      <c r="A157" s="832"/>
      <c r="B157" s="844"/>
      <c r="C157" s="868"/>
      <c r="D157" s="842"/>
      <c r="E157" s="426"/>
      <c r="F157" s="842"/>
      <c r="G157" s="869"/>
      <c r="H157" s="848"/>
    </row>
    <row r="158" spans="1:8" ht="12.75" hidden="1">
      <c r="A158" s="832"/>
      <c r="B158" s="844"/>
      <c r="C158" s="868"/>
      <c r="D158" s="842"/>
      <c r="E158" s="426"/>
      <c r="F158" s="842"/>
      <c r="G158" s="869"/>
      <c r="H158" s="848"/>
    </row>
    <row r="159" spans="1:8" ht="12.75" hidden="1">
      <c r="A159" s="832"/>
      <c r="B159" s="844"/>
      <c r="C159" s="868"/>
      <c r="D159" s="842"/>
      <c r="E159" s="426"/>
      <c r="F159" s="842"/>
      <c r="G159" s="869"/>
      <c r="H159" s="848"/>
    </row>
    <row r="160" spans="1:8" ht="12.75" hidden="1">
      <c r="A160" s="832"/>
      <c r="B160" s="844"/>
      <c r="C160" s="868"/>
      <c r="D160" s="842"/>
      <c r="E160" s="426"/>
      <c r="F160" s="842"/>
      <c r="G160" s="869"/>
      <c r="H160" s="848"/>
    </row>
    <row r="161" spans="1:8" ht="12.75" hidden="1">
      <c r="A161" s="832"/>
      <c r="B161" s="844"/>
      <c r="C161" s="868"/>
      <c r="D161" s="842"/>
      <c r="E161" s="426"/>
      <c r="F161" s="842"/>
      <c r="G161" s="869"/>
      <c r="H161" s="848"/>
    </row>
    <row r="162" spans="1:8" ht="12.75" hidden="1">
      <c r="A162" s="832"/>
      <c r="B162" s="844"/>
      <c r="C162" s="868"/>
      <c r="D162" s="842"/>
      <c r="E162" s="426"/>
      <c r="F162" s="842"/>
      <c r="G162" s="869"/>
      <c r="H162" s="848"/>
    </row>
    <row r="163" spans="1:8" ht="12.75" hidden="1">
      <c r="A163" s="832"/>
      <c r="B163" s="844"/>
      <c r="C163" s="868"/>
      <c r="D163" s="842"/>
      <c r="E163" s="426"/>
      <c r="F163" s="842"/>
      <c r="G163" s="869"/>
      <c r="H163" s="848"/>
    </row>
    <row r="164" spans="1:8" ht="12.75" hidden="1">
      <c r="A164" s="832"/>
      <c r="B164" s="844"/>
      <c r="C164" s="868"/>
      <c r="D164" s="842"/>
      <c r="E164" s="426"/>
      <c r="F164" s="842"/>
      <c r="G164" s="869"/>
      <c r="H164" s="848"/>
    </row>
    <row r="165" spans="1:8" ht="12.75" hidden="1">
      <c r="A165" s="832"/>
      <c r="B165" s="844"/>
      <c r="C165" s="868"/>
      <c r="D165" s="842"/>
      <c r="E165" s="426"/>
      <c r="F165" s="842"/>
      <c r="G165" s="869"/>
      <c r="H165" s="848"/>
    </row>
    <row r="166" spans="1:8" ht="12.75" hidden="1">
      <c r="A166" s="832"/>
      <c r="B166" s="844"/>
      <c r="C166" s="868"/>
      <c r="D166" s="842"/>
      <c r="E166" s="426"/>
      <c r="F166" s="842"/>
      <c r="G166" s="869"/>
      <c r="H166" s="848"/>
    </row>
    <row r="167" spans="1:8" ht="12.75" hidden="1">
      <c r="A167" s="832"/>
      <c r="B167" s="844"/>
      <c r="C167" s="868"/>
      <c r="D167" s="842"/>
      <c r="E167" s="426"/>
      <c r="F167" s="842"/>
      <c r="G167" s="869"/>
      <c r="H167" s="848"/>
    </row>
    <row r="168" spans="1:8" ht="12.75" hidden="1">
      <c r="A168" s="832"/>
      <c r="B168" s="844"/>
      <c r="C168" s="868"/>
      <c r="D168" s="842"/>
      <c r="E168" s="426"/>
      <c r="F168" s="842"/>
      <c r="G168" s="869"/>
      <c r="H168" s="848"/>
    </row>
    <row r="169" spans="1:8" ht="12.75" hidden="1">
      <c r="A169" s="832"/>
      <c r="B169" s="844"/>
      <c r="C169" s="868"/>
      <c r="D169" s="842"/>
      <c r="E169" s="426"/>
      <c r="F169" s="842"/>
      <c r="G169" s="869"/>
      <c r="H169" s="848"/>
    </row>
    <row r="170" spans="1:8" ht="12.75" hidden="1">
      <c r="A170" s="832"/>
      <c r="B170" s="844"/>
      <c r="C170" s="868"/>
      <c r="D170" s="842"/>
      <c r="E170" s="426"/>
      <c r="F170" s="842"/>
      <c r="G170" s="869"/>
      <c r="H170" s="848"/>
    </row>
    <row r="171" spans="1:8" ht="12.75" hidden="1">
      <c r="A171" s="832"/>
      <c r="B171" s="844"/>
      <c r="C171" s="868"/>
      <c r="D171" s="842"/>
      <c r="E171" s="426"/>
      <c r="F171" s="842"/>
      <c r="G171" s="869"/>
      <c r="H171" s="848"/>
    </row>
    <row r="172" spans="1:8" ht="12.75" hidden="1">
      <c r="A172" s="832"/>
      <c r="B172" s="844"/>
      <c r="C172" s="868"/>
      <c r="D172" s="842"/>
      <c r="E172" s="426"/>
      <c r="F172" s="842"/>
      <c r="G172" s="869"/>
      <c r="H172" s="848"/>
    </row>
    <row r="173" spans="1:8" ht="12.75" hidden="1">
      <c r="A173" s="832"/>
      <c r="B173" s="844"/>
      <c r="C173" s="868"/>
      <c r="D173" s="842"/>
      <c r="E173" s="426"/>
      <c r="F173" s="842"/>
      <c r="G173" s="869"/>
      <c r="H173" s="848"/>
    </row>
    <row r="174" spans="1:8" ht="12.75" hidden="1">
      <c r="A174" s="832"/>
      <c r="B174" s="844"/>
      <c r="C174" s="868"/>
      <c r="D174" s="842"/>
      <c r="E174" s="426"/>
      <c r="F174" s="842"/>
      <c r="G174" s="869"/>
      <c r="H174" s="848"/>
    </row>
    <row r="175" spans="1:8" ht="12.75" hidden="1">
      <c r="A175" s="832"/>
      <c r="B175" s="844"/>
      <c r="C175" s="868"/>
      <c r="D175" s="842"/>
      <c r="E175" s="426"/>
      <c r="F175" s="842"/>
      <c r="G175" s="869"/>
      <c r="H175" s="848"/>
    </row>
    <row r="176" spans="1:8" ht="12.75" hidden="1">
      <c r="A176" s="832"/>
      <c r="B176" s="844"/>
      <c r="C176" s="868"/>
      <c r="D176" s="842"/>
      <c r="E176" s="426"/>
      <c r="F176" s="842"/>
      <c r="G176" s="869"/>
      <c r="H176" s="848"/>
    </row>
    <row r="177" spans="1:8" ht="12.75" hidden="1">
      <c r="A177" s="832"/>
      <c r="B177" s="844"/>
      <c r="C177" s="868"/>
      <c r="D177" s="842"/>
      <c r="E177" s="426"/>
      <c r="F177" s="842"/>
      <c r="G177" s="869"/>
      <c r="H177" s="848"/>
    </row>
    <row r="178" spans="1:8" ht="12.75" hidden="1">
      <c r="A178" s="832"/>
      <c r="B178" s="844"/>
      <c r="C178" s="868"/>
      <c r="D178" s="842"/>
      <c r="E178" s="426"/>
      <c r="F178" s="842"/>
      <c r="G178" s="869"/>
      <c r="H178" s="848"/>
    </row>
    <row r="179" spans="1:8" ht="12.75" hidden="1">
      <c r="A179" s="832"/>
      <c r="B179" s="844"/>
      <c r="C179" s="868"/>
      <c r="D179" s="842"/>
      <c r="E179" s="426"/>
      <c r="F179" s="842"/>
      <c r="G179" s="869"/>
      <c r="H179" s="848"/>
    </row>
    <row r="180" spans="1:8" ht="12.75" hidden="1">
      <c r="A180" s="832"/>
      <c r="B180" s="844"/>
      <c r="C180" s="868"/>
      <c r="D180" s="842"/>
      <c r="E180" s="426"/>
      <c r="F180" s="842"/>
      <c r="G180" s="869"/>
      <c r="H180" s="848"/>
    </row>
    <row r="181" spans="1:8" ht="12.75" hidden="1">
      <c r="A181" s="832"/>
      <c r="B181" s="844"/>
      <c r="C181" s="868"/>
      <c r="D181" s="842"/>
      <c r="E181" s="426"/>
      <c r="F181" s="842"/>
      <c r="G181" s="869"/>
      <c r="H181" s="848"/>
    </row>
    <row r="182" spans="1:8" ht="12.75" hidden="1">
      <c r="A182" s="832"/>
      <c r="B182" s="844"/>
      <c r="C182" s="868"/>
      <c r="D182" s="842"/>
      <c r="E182" s="426"/>
      <c r="F182" s="842"/>
      <c r="G182" s="869"/>
      <c r="H182" s="848"/>
    </row>
    <row r="183" spans="1:8" ht="12.75" hidden="1">
      <c r="A183" s="832"/>
      <c r="B183" s="844"/>
      <c r="C183" s="868"/>
      <c r="D183" s="842"/>
      <c r="E183" s="426"/>
      <c r="F183" s="842"/>
      <c r="G183" s="869"/>
      <c r="H183" s="848"/>
    </row>
    <row r="184" spans="1:8" ht="12.75" hidden="1">
      <c r="A184" s="832"/>
      <c r="B184" s="844"/>
      <c r="C184" s="868"/>
      <c r="D184" s="842"/>
      <c r="E184" s="426"/>
      <c r="F184" s="842"/>
      <c r="G184" s="869"/>
      <c r="H184" s="848"/>
    </row>
    <row r="185" spans="1:8" ht="12.75" hidden="1">
      <c r="A185" s="832"/>
      <c r="B185" s="844"/>
      <c r="C185" s="868"/>
      <c r="D185" s="842"/>
      <c r="E185" s="426"/>
      <c r="F185" s="842"/>
      <c r="G185" s="869"/>
      <c r="H185" s="848"/>
    </row>
    <row r="186" spans="1:8" ht="12.75" hidden="1">
      <c r="A186" s="832"/>
      <c r="B186" s="844"/>
      <c r="C186" s="868"/>
      <c r="D186" s="842"/>
      <c r="E186" s="426"/>
      <c r="F186" s="842"/>
      <c r="G186" s="869"/>
      <c r="H186" s="848"/>
    </row>
    <row r="187" spans="1:8" ht="12.75" hidden="1">
      <c r="A187" s="832"/>
      <c r="B187" s="844"/>
      <c r="C187" s="868"/>
      <c r="D187" s="842"/>
      <c r="E187" s="426"/>
      <c r="F187" s="842"/>
      <c r="G187" s="869"/>
      <c r="H187" s="848"/>
    </row>
    <row r="188" spans="1:8" ht="12.75" hidden="1">
      <c r="A188" s="832"/>
      <c r="B188" s="844"/>
      <c r="C188" s="868"/>
      <c r="D188" s="842"/>
      <c r="E188" s="426"/>
      <c r="F188" s="842"/>
      <c r="G188" s="869"/>
      <c r="H188" s="848"/>
    </row>
    <row r="189" spans="1:8" ht="12.75" hidden="1">
      <c r="A189" s="832"/>
      <c r="B189" s="844"/>
      <c r="C189" s="868"/>
      <c r="D189" s="842"/>
      <c r="E189" s="426"/>
      <c r="F189" s="842"/>
      <c r="G189" s="869"/>
      <c r="H189" s="848"/>
    </row>
    <row r="190" spans="1:8" ht="12.75" hidden="1">
      <c r="A190" s="832"/>
      <c r="B190" s="844"/>
      <c r="C190" s="868"/>
      <c r="D190" s="842"/>
      <c r="E190" s="426"/>
      <c r="F190" s="842"/>
      <c r="G190" s="869"/>
      <c r="H190" s="848"/>
    </row>
    <row r="191" spans="1:8" ht="12.75" hidden="1">
      <c r="A191" s="832"/>
      <c r="B191" s="844"/>
      <c r="C191" s="868"/>
      <c r="D191" s="842"/>
      <c r="E191" s="426"/>
      <c r="F191" s="842"/>
      <c r="G191" s="869"/>
      <c r="H191" s="848"/>
    </row>
    <row r="192" spans="1:8" ht="12.75" hidden="1">
      <c r="A192" s="832"/>
      <c r="B192" s="844"/>
      <c r="C192" s="868"/>
      <c r="D192" s="842"/>
      <c r="E192" s="426"/>
      <c r="F192" s="842"/>
      <c r="G192" s="869"/>
      <c r="H192" s="848"/>
    </row>
    <row r="193" spans="1:8" ht="12.75" hidden="1">
      <c r="A193" s="832"/>
      <c r="B193" s="844"/>
      <c r="C193" s="868"/>
      <c r="D193" s="842"/>
      <c r="E193" s="426"/>
      <c r="F193" s="842"/>
      <c r="G193" s="869"/>
      <c r="H193" s="848"/>
    </row>
    <row r="194" spans="1:8" ht="12.75" hidden="1">
      <c r="A194" s="832"/>
      <c r="B194" s="844"/>
      <c r="C194" s="868"/>
      <c r="D194" s="842"/>
      <c r="E194" s="426"/>
      <c r="F194" s="842"/>
      <c r="G194" s="869"/>
      <c r="H194" s="848"/>
    </row>
    <row r="195" spans="1:8" ht="12.75" hidden="1">
      <c r="A195" s="832"/>
      <c r="B195" s="844"/>
      <c r="C195" s="868"/>
      <c r="D195" s="842"/>
      <c r="E195" s="426"/>
      <c r="F195" s="842"/>
      <c r="G195" s="869"/>
      <c r="H195" s="848"/>
    </row>
    <row r="196" spans="1:8" ht="12.75" hidden="1">
      <c r="A196" s="832"/>
      <c r="B196" s="844"/>
      <c r="C196" s="868"/>
      <c r="D196" s="842"/>
      <c r="E196" s="426"/>
      <c r="F196" s="842"/>
      <c r="G196" s="869"/>
      <c r="H196" s="848"/>
    </row>
    <row r="197" spans="1:8" ht="12.75" hidden="1">
      <c r="A197" s="832"/>
      <c r="B197" s="844"/>
      <c r="C197" s="868"/>
      <c r="D197" s="842"/>
      <c r="E197" s="426"/>
      <c r="F197" s="842"/>
      <c r="G197" s="869"/>
      <c r="H197" s="848"/>
    </row>
    <row r="198" spans="1:8" ht="12.75" hidden="1">
      <c r="A198" s="832"/>
      <c r="B198" s="844"/>
      <c r="C198" s="868"/>
      <c r="D198" s="842"/>
      <c r="E198" s="426"/>
      <c r="F198" s="842"/>
      <c r="G198" s="869"/>
      <c r="H198" s="848"/>
    </row>
    <row r="199" spans="1:8" ht="12.75" hidden="1">
      <c r="A199" s="832"/>
      <c r="B199" s="844"/>
      <c r="C199" s="868"/>
      <c r="D199" s="842"/>
      <c r="E199" s="426"/>
      <c r="F199" s="842"/>
      <c r="G199" s="869"/>
      <c r="H199" s="848"/>
    </row>
    <row r="200" spans="1:8" ht="12.75" hidden="1">
      <c r="A200" s="832"/>
      <c r="B200" s="844"/>
      <c r="C200" s="868"/>
      <c r="D200" s="842"/>
      <c r="E200" s="426"/>
      <c r="F200" s="842"/>
      <c r="G200" s="869"/>
      <c r="H200" s="848"/>
    </row>
    <row r="201" spans="1:8" ht="12.75" hidden="1">
      <c r="A201" s="832"/>
      <c r="B201" s="844"/>
      <c r="C201" s="868"/>
      <c r="D201" s="842"/>
      <c r="E201" s="426"/>
      <c r="F201" s="842"/>
      <c r="G201" s="869"/>
      <c r="H201" s="848"/>
    </row>
    <row r="202" spans="1:8" ht="12.75" hidden="1">
      <c r="A202" s="832"/>
      <c r="B202" s="844"/>
      <c r="C202" s="868"/>
      <c r="D202" s="842"/>
      <c r="E202" s="426"/>
      <c r="F202" s="842"/>
      <c r="G202" s="869"/>
      <c r="H202" s="848"/>
    </row>
    <row r="203" spans="1:8" ht="12.75" hidden="1">
      <c r="A203" s="832"/>
      <c r="B203" s="844"/>
      <c r="C203" s="868"/>
      <c r="D203" s="842"/>
      <c r="E203" s="426"/>
      <c r="F203" s="842"/>
      <c r="G203" s="869"/>
      <c r="H203" s="848"/>
    </row>
    <row r="204" spans="1:8" ht="12.75" hidden="1">
      <c r="A204" s="832"/>
      <c r="B204" s="844"/>
      <c r="C204" s="868"/>
      <c r="D204" s="842"/>
      <c r="E204" s="426"/>
      <c r="F204" s="842"/>
      <c r="G204" s="869"/>
      <c r="H204" s="848"/>
    </row>
    <row r="205" spans="1:8" ht="12.75" hidden="1">
      <c r="A205" s="832"/>
      <c r="B205" s="844"/>
      <c r="C205" s="868"/>
      <c r="D205" s="842"/>
      <c r="E205" s="426"/>
      <c r="F205" s="842"/>
      <c r="G205" s="869"/>
      <c r="H205" s="848"/>
    </row>
    <row r="206" spans="1:8" ht="12.75" hidden="1">
      <c r="A206" s="832"/>
      <c r="B206" s="844"/>
      <c r="C206" s="868"/>
      <c r="D206" s="842"/>
      <c r="E206" s="426"/>
      <c r="F206" s="842"/>
      <c r="G206" s="869"/>
      <c r="H206" s="848"/>
    </row>
    <row r="207" spans="1:8" ht="12.75" hidden="1">
      <c r="A207" s="832"/>
      <c r="B207" s="844"/>
      <c r="C207" s="868"/>
      <c r="D207" s="842"/>
      <c r="E207" s="426"/>
      <c r="F207" s="842"/>
      <c r="G207" s="869"/>
      <c r="H207" s="848"/>
    </row>
    <row r="208" spans="1:8" ht="12.75" hidden="1">
      <c r="A208" s="832"/>
      <c r="B208" s="844"/>
      <c r="C208" s="868"/>
      <c r="D208" s="842"/>
      <c r="E208" s="426"/>
      <c r="F208" s="842"/>
      <c r="G208" s="869"/>
      <c r="H208" s="848"/>
    </row>
    <row r="209" spans="1:8" ht="12.75" hidden="1">
      <c r="A209" s="832"/>
      <c r="B209" s="844"/>
      <c r="C209" s="868"/>
      <c r="D209" s="842"/>
      <c r="E209" s="426"/>
      <c r="F209" s="842"/>
      <c r="G209" s="869"/>
      <c r="H209" s="848"/>
    </row>
    <row r="210" spans="1:8" ht="12.75" hidden="1">
      <c r="A210" s="832"/>
      <c r="B210" s="844"/>
      <c r="C210" s="868"/>
      <c r="D210" s="842"/>
      <c r="E210" s="426"/>
      <c r="F210" s="842"/>
      <c r="G210" s="869"/>
      <c r="H210" s="848"/>
    </row>
    <row r="211" spans="1:8" ht="12.75" hidden="1">
      <c r="A211" s="832"/>
      <c r="B211" s="844"/>
      <c r="C211" s="868"/>
      <c r="D211" s="842"/>
      <c r="E211" s="426"/>
      <c r="F211" s="842"/>
      <c r="G211" s="869"/>
      <c r="H211" s="848"/>
    </row>
    <row r="212" spans="1:8" ht="12.75" hidden="1">
      <c r="A212" s="832"/>
      <c r="B212" s="844"/>
      <c r="C212" s="868"/>
      <c r="D212" s="842"/>
      <c r="E212" s="426"/>
      <c r="F212" s="842"/>
      <c r="G212" s="869"/>
      <c r="H212" s="848"/>
    </row>
    <row r="213" spans="1:8" ht="12.75" hidden="1">
      <c r="A213" s="832"/>
      <c r="B213" s="844"/>
      <c r="C213" s="868"/>
      <c r="D213" s="842"/>
      <c r="E213" s="426"/>
      <c r="F213" s="842"/>
      <c r="G213" s="869"/>
      <c r="H213" s="848"/>
    </row>
    <row r="214" spans="1:8" ht="12.75" hidden="1">
      <c r="A214" s="832"/>
      <c r="B214" s="844"/>
      <c r="C214" s="868"/>
      <c r="D214" s="842"/>
      <c r="E214" s="426"/>
      <c r="F214" s="842"/>
      <c r="G214" s="869"/>
      <c r="H214" s="848"/>
    </row>
    <row r="215" spans="1:8" ht="12.75" hidden="1">
      <c r="A215" s="832"/>
      <c r="B215" s="844"/>
      <c r="C215" s="868"/>
      <c r="D215" s="842"/>
      <c r="E215" s="426"/>
      <c r="F215" s="842"/>
      <c r="G215" s="869"/>
      <c r="H215" s="848"/>
    </row>
    <row r="216" spans="1:8" ht="12.75" hidden="1">
      <c r="A216" s="832"/>
      <c r="B216" s="844"/>
      <c r="C216" s="868"/>
      <c r="D216" s="842"/>
      <c r="E216" s="426"/>
      <c r="F216" s="842"/>
      <c r="G216" s="869"/>
      <c r="H216" s="848"/>
    </row>
    <row r="217" spans="1:8" ht="12.75">
      <c r="A217" s="832"/>
      <c r="B217" s="844"/>
      <c r="C217" s="868"/>
      <c r="D217" s="842"/>
      <c r="E217" s="426"/>
      <c r="F217" s="842"/>
      <c r="G217" s="869"/>
      <c r="H217" s="848"/>
    </row>
    <row r="218" spans="1:8" ht="15">
      <c r="A218" s="870"/>
      <c r="B218" s="427" t="s">
        <v>683</v>
      </c>
      <c r="C218" s="428"/>
      <c r="D218" s="429"/>
      <c r="E218" s="430"/>
      <c r="F218" s="817"/>
      <c r="G218" s="831"/>
      <c r="H218" s="819"/>
    </row>
    <row r="219" spans="1:8" ht="15">
      <c r="A219" s="820"/>
      <c r="B219" s="431"/>
      <c r="C219" s="432"/>
      <c r="D219" s="433"/>
      <c r="E219" s="434"/>
      <c r="F219" s="822"/>
      <c r="G219" s="828"/>
      <c r="H219" s="824"/>
    </row>
    <row r="220" spans="1:8" ht="15">
      <c r="A220" s="820"/>
      <c r="B220" s="431"/>
      <c r="C220" s="432"/>
      <c r="D220" s="433"/>
      <c r="E220" s="434"/>
      <c r="F220" s="822"/>
      <c r="G220" s="828"/>
      <c r="H220" s="824"/>
    </row>
    <row r="221" spans="1:8" ht="12.75">
      <c r="A221" s="362" t="s">
        <v>636</v>
      </c>
      <c r="B221" s="395" t="s">
        <v>637</v>
      </c>
      <c r="C221" s="851"/>
      <c r="D221" s="817"/>
      <c r="E221" s="364"/>
      <c r="F221" s="817"/>
      <c r="G221" s="377" t="s">
        <v>134</v>
      </c>
      <c r="H221" s="378">
        <f>H71</f>
        <v>0</v>
      </c>
    </row>
    <row r="222" spans="1:8" ht="12.75">
      <c r="A222" s="435" t="s">
        <v>663</v>
      </c>
      <c r="B222" s="394" t="s">
        <v>615</v>
      </c>
      <c r="C222" s="871"/>
      <c r="D222" s="817"/>
      <c r="E222" s="364"/>
      <c r="F222" s="817"/>
      <c r="G222" s="377" t="s">
        <v>134</v>
      </c>
      <c r="H222" s="378">
        <f>H124</f>
        <v>0</v>
      </c>
    </row>
    <row r="223" spans="1:8" ht="12.75">
      <c r="A223" s="436"/>
      <c r="B223" s="437"/>
      <c r="C223" s="872"/>
      <c r="D223" s="873"/>
      <c r="E223" s="438"/>
      <c r="F223" s="873"/>
      <c r="G223" s="439"/>
      <c r="H223" s="440"/>
    </row>
    <row r="224" spans="1:8" ht="15">
      <c r="A224" s="870"/>
      <c r="B224" s="441" t="s">
        <v>684</v>
      </c>
      <c r="C224" s="851"/>
      <c r="D224" s="817"/>
      <c r="E224" s="364"/>
      <c r="F224" s="817"/>
      <c r="G224" s="377" t="s">
        <v>134</v>
      </c>
      <c r="H224" s="378">
        <f>SUM(H221:H222)</f>
        <v>0</v>
      </c>
    </row>
    <row r="225" spans="1:8" ht="12.75">
      <c r="A225" s="832"/>
      <c r="B225" s="841"/>
      <c r="C225" s="841"/>
      <c r="D225" s="842"/>
      <c r="E225" s="442"/>
      <c r="F225" s="398" t="s">
        <v>685</v>
      </c>
      <c r="G225" s="397" t="s">
        <v>134</v>
      </c>
      <c r="H225" s="399">
        <f>0.25*H224</f>
        <v>0</v>
      </c>
    </row>
    <row r="226" spans="1:8" ht="12.75">
      <c r="A226" s="820"/>
      <c r="B226" s="366"/>
      <c r="C226" s="821"/>
      <c r="D226" s="822"/>
      <c r="E226" s="367"/>
      <c r="F226" s="822"/>
      <c r="G226" s="823"/>
      <c r="H226" s="824"/>
    </row>
    <row r="227" spans="1:8" ht="15">
      <c r="A227" s="870"/>
      <c r="B227" s="441" t="s">
        <v>686</v>
      </c>
      <c r="C227" s="851"/>
      <c r="D227" s="817"/>
      <c r="E227" s="364"/>
      <c r="F227" s="817"/>
      <c r="G227" s="377" t="s">
        <v>134</v>
      </c>
      <c r="H227" s="378">
        <f>SUM(H224:H225)</f>
        <v>0</v>
      </c>
    </row>
    <row r="228" spans="1:8" ht="12.75">
      <c r="A228" s="820"/>
      <c r="B228" s="366"/>
      <c r="C228" s="821"/>
      <c r="D228" s="398"/>
      <c r="E228" s="443"/>
      <c r="F228" s="815"/>
      <c r="G228" s="397"/>
      <c r="H228" s="815"/>
    </row>
    <row r="229" spans="1:8" ht="12.75">
      <c r="A229" s="841"/>
      <c r="B229" s="849"/>
      <c r="C229" s="841"/>
      <c r="D229" s="842"/>
      <c r="E229" s="841"/>
      <c r="F229" s="842"/>
      <c r="G229" s="841"/>
      <c r="H229" s="842"/>
    </row>
    <row r="230" spans="1:8" ht="12.75">
      <c r="A230" s="841"/>
      <c r="B230" s="849"/>
      <c r="C230" s="841"/>
      <c r="D230" s="842"/>
      <c r="E230" s="841"/>
      <c r="F230" s="842"/>
      <c r="G230" s="841"/>
      <c r="H230" s="842"/>
    </row>
    <row r="231" spans="1:8" ht="12.75"/>
    <row r="232" spans="1:8" ht="12.75"/>
    <row r="233" spans="1:8" ht="12.75"/>
    <row r="234" spans="1:8" ht="12.75"/>
    <row r="235" spans="1:8" ht="12.75"/>
    <row r="236" spans="1:8" ht="12.75"/>
    <row r="237" spans="1:8" ht="12.75"/>
    <row r="238" spans="1:8" ht="12.75"/>
    <row r="239" spans="1:8" ht="12.75"/>
    <row r="240" spans="1:8"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row r="1001" ht="12.75"/>
    <row r="1002" ht="12.75"/>
    <row r="1003" ht="12.75"/>
    <row r="1004" ht="12.75"/>
    <row r="1005" ht="12.75"/>
    <row r="1006" ht="12.75"/>
    <row r="1007" ht="12.75"/>
    <row r="1008" ht="12.75"/>
    <row r="1009" ht="12.75"/>
    <row r="1010" ht="12.75"/>
    <row r="1011" ht="12.75"/>
    <row r="1012" ht="12.75"/>
    <row r="1013" ht="12.75"/>
    <row r="1014" ht="12.75"/>
    <row r="1015" ht="12.75"/>
    <row r="1016" ht="12.75"/>
    <row r="1017" ht="12.75"/>
    <row r="1018" ht="12.75"/>
    <row r="1019" ht="12.75"/>
    <row r="1020" ht="12.75"/>
    <row r="1021" ht="12.75"/>
    <row r="1022" ht="12.75"/>
    <row r="1023" ht="12.75"/>
    <row r="1024" ht="12.75"/>
    <row r="1025" ht="12.75"/>
  </sheetData>
  <sheetProtection algorithmName="SHA-512" hashValue="SWuCCBHLvrl6SyUOa7WSU1hAh3mQbSeTR8vklWCEacp1NE6PfrAIblqjhy3NASMebp+kVq83zPzCtZ370OVGYQ==" saltValue="tYYONiBXDR2BH6xXtSNYXA==" spinCount="100000" sheet="1" objects="1" scenarios="1"/>
  <mergeCells count="7">
    <mergeCell ref="A1:H1"/>
    <mergeCell ref="C19:C20"/>
    <mergeCell ref="D19:D20"/>
    <mergeCell ref="E19:E20"/>
    <mergeCell ref="F19:F20"/>
    <mergeCell ref="G19:G20"/>
    <mergeCell ref="H19:H20"/>
  </mergeCells>
  <pageMargins left="1.2204724409448819" right="0.74803149606299213" top="0.98425196850393704" bottom="0.98425196850393704" header="0.51181102362204722" footer="0.51181102362204722"/>
  <pageSetup paperSize="9" scale="80" fitToHeight="0" orientation="portrait" r:id="rId1"/>
  <headerFooter alignWithMargins="0"/>
  <rowBreaks count="1" manualBreakCount="1">
    <brk id="23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50"/>
  <sheetViews>
    <sheetView topLeftCell="A3" zoomScale="75" zoomScaleNormal="75" zoomScaleSheetLayoutView="80" workbookViewId="0">
      <selection activeCell="X25" sqref="X25"/>
    </sheetView>
  </sheetViews>
  <sheetFormatPr defaultColWidth="9.140625" defaultRowHeight="16.5"/>
  <cols>
    <col min="1" max="1" width="8.85546875" style="27" customWidth="1"/>
    <col min="2" max="2" width="44.85546875" style="34" customWidth="1"/>
    <col min="3" max="3" width="6" style="24" customWidth="1"/>
    <col min="4" max="4" width="13.42578125" style="25" customWidth="1"/>
    <col min="5" max="5" width="12.7109375" style="25" customWidth="1"/>
    <col min="6" max="6" width="23.7109375" style="26" customWidth="1"/>
    <col min="7" max="16384" width="9.140625" style="21"/>
  </cols>
  <sheetData>
    <row r="1" spans="1:6" ht="19.5" customHeight="1" thickBot="1">
      <c r="A1" s="1051" t="s">
        <v>890</v>
      </c>
      <c r="B1" s="1052"/>
      <c r="C1" s="1052"/>
      <c r="D1" s="1052"/>
      <c r="E1" s="1052"/>
      <c r="F1" s="1053"/>
    </row>
    <row r="2" spans="1:6">
      <c r="B2" s="23" t="s">
        <v>40</v>
      </c>
      <c r="C2" s="51"/>
      <c r="D2" s="39"/>
      <c r="E2" s="40"/>
      <c r="F2" s="41"/>
    </row>
    <row r="3" spans="1:6">
      <c r="A3" s="7"/>
      <c r="B3" s="4"/>
      <c r="C3" s="5"/>
      <c r="D3" s="3"/>
      <c r="E3" s="3"/>
      <c r="F3" s="8"/>
    </row>
    <row r="4" spans="1:6">
      <c r="A4" s="7">
        <v>1</v>
      </c>
      <c r="B4" s="4" t="s">
        <v>36</v>
      </c>
      <c r="C4" s="5"/>
      <c r="D4" s="3"/>
      <c r="E4" s="3"/>
      <c r="F4" s="35">
        <f>'0-5 GRADJ'!G139</f>
        <v>0</v>
      </c>
    </row>
    <row r="5" spans="1:6">
      <c r="A5" s="7">
        <v>2</v>
      </c>
      <c r="B5" s="4" t="s">
        <v>23</v>
      </c>
      <c r="C5" s="5"/>
      <c r="D5" s="3"/>
      <c r="E5" s="3"/>
      <c r="F5" s="35">
        <f>'0-5 GRADJ'!G140</f>
        <v>0</v>
      </c>
    </row>
    <row r="6" spans="1:6">
      <c r="A6" s="7" t="s">
        <v>61</v>
      </c>
      <c r="B6" s="4" t="s">
        <v>4</v>
      </c>
      <c r="C6" s="5"/>
      <c r="D6" s="3"/>
      <c r="E6" s="3"/>
      <c r="F6" s="35">
        <f>'0-5 GRADJ'!G141</f>
        <v>0</v>
      </c>
    </row>
    <row r="7" spans="1:6">
      <c r="A7" s="7" t="s">
        <v>60</v>
      </c>
      <c r="B7" s="4" t="s">
        <v>105</v>
      </c>
      <c r="C7" s="5"/>
      <c r="D7" s="3"/>
      <c r="E7" s="3"/>
      <c r="F7" s="35">
        <f>'0-5 GRADJ'!G142</f>
        <v>0</v>
      </c>
    </row>
    <row r="8" spans="1:6">
      <c r="A8" s="152" t="s">
        <v>96</v>
      </c>
      <c r="B8" s="130" t="s">
        <v>8</v>
      </c>
      <c r="C8" s="129"/>
      <c r="D8" s="128"/>
      <c r="E8" s="128"/>
      <c r="F8" s="153">
        <f>'0-5 GRADJ'!G143</f>
        <v>0</v>
      </c>
    </row>
    <row r="9" spans="1:6">
      <c r="A9" s="152"/>
      <c r="B9" s="130"/>
      <c r="C9" s="129"/>
      <c r="D9" s="128"/>
      <c r="E9" s="128"/>
      <c r="F9" s="153"/>
    </row>
    <row r="10" spans="1:6" ht="16.5" customHeight="1">
      <c r="A10" s="96" t="s">
        <v>20</v>
      </c>
      <c r="B10" s="810" t="s">
        <v>89</v>
      </c>
      <c r="C10" s="126"/>
      <c r="D10" s="127"/>
      <c r="E10" s="128"/>
      <c r="F10" s="793">
        <f>SUM(F4:F8)</f>
        <v>0</v>
      </c>
    </row>
    <row r="11" spans="1:6">
      <c r="E11" s="21"/>
      <c r="F11" s="82"/>
    </row>
    <row r="12" spans="1:6">
      <c r="E12" s="21"/>
      <c r="F12" s="82"/>
    </row>
    <row r="13" spans="1:6">
      <c r="B13" s="21"/>
      <c r="C13" s="51"/>
      <c r="D13" s="39"/>
      <c r="E13" s="40"/>
      <c r="F13" s="41"/>
    </row>
    <row r="14" spans="1:6">
      <c r="A14" s="27" t="s">
        <v>101</v>
      </c>
      <c r="B14" s="23" t="s">
        <v>80</v>
      </c>
      <c r="C14" s="51"/>
      <c r="D14" s="39"/>
      <c r="E14" s="40"/>
      <c r="F14" s="41"/>
    </row>
    <row r="15" spans="1:6">
      <c r="A15" s="7"/>
      <c r="B15" s="4"/>
      <c r="C15" s="5"/>
      <c r="D15" s="3"/>
      <c r="E15" s="3"/>
      <c r="F15" s="8"/>
    </row>
    <row r="16" spans="1:6">
      <c r="A16" s="794" t="s">
        <v>777</v>
      </c>
      <c r="B16" s="814" t="s">
        <v>88</v>
      </c>
      <c r="C16" s="105"/>
      <c r="D16" s="106"/>
      <c r="E16" s="106"/>
      <c r="F16" s="122">
        <f>'6 PROMET'!G50</f>
        <v>0</v>
      </c>
    </row>
    <row r="17" spans="1:6">
      <c r="A17" s="795" t="s">
        <v>116</v>
      </c>
      <c r="B17" s="130" t="s">
        <v>87</v>
      </c>
      <c r="C17" s="129"/>
      <c r="D17" s="128"/>
      <c r="E17" s="128"/>
      <c r="F17" s="153">
        <f>'6 PROMET'!G51</f>
        <v>0</v>
      </c>
    </row>
    <row r="18" spans="1:6">
      <c r="A18" s="796"/>
      <c r="B18" s="125"/>
      <c r="C18" s="5"/>
      <c r="D18" s="109"/>
      <c r="E18" s="3"/>
      <c r="F18" s="35"/>
    </row>
    <row r="19" spans="1:6" ht="16.5" customHeight="1">
      <c r="A19" s="152" t="s">
        <v>101</v>
      </c>
      <c r="B19" s="1062" t="s">
        <v>90</v>
      </c>
      <c r="C19" s="1062"/>
      <c r="D19" s="1062"/>
      <c r="E19" s="1062"/>
      <c r="F19" s="797">
        <f>SUM(F16:F18)</f>
        <v>0</v>
      </c>
    </row>
    <row r="20" spans="1:6">
      <c r="A20" s="7"/>
      <c r="B20" s="4"/>
      <c r="C20" s="5"/>
      <c r="D20" s="3"/>
      <c r="E20" s="3"/>
      <c r="F20" s="35"/>
    </row>
    <row r="21" spans="1:6">
      <c r="A21" s="7"/>
      <c r="B21" s="4"/>
      <c r="C21" s="5"/>
      <c r="D21" s="3"/>
      <c r="E21" s="3"/>
      <c r="F21" s="35"/>
    </row>
    <row r="22" spans="1:6">
      <c r="A22" s="7" t="s">
        <v>194</v>
      </c>
      <c r="B22" s="21" t="s">
        <v>775</v>
      </c>
      <c r="C22" s="21"/>
      <c r="D22" s="21"/>
      <c r="E22" s="21"/>
      <c r="F22" s="21"/>
    </row>
    <row r="23" spans="1:6" ht="16.5" customHeight="1">
      <c r="A23" s="7"/>
      <c r="B23" s="1062" t="s">
        <v>697</v>
      </c>
      <c r="C23" s="1062"/>
      <c r="D23" s="1062"/>
      <c r="E23" s="1062"/>
      <c r="F23" s="797">
        <f>'7 SANITARNA KANALIZACIJA'!G408</f>
        <v>0</v>
      </c>
    </row>
    <row r="24" spans="1:6">
      <c r="A24" s="7"/>
      <c r="B24" s="21"/>
      <c r="C24" s="21"/>
      <c r="D24" s="21"/>
      <c r="E24" s="21"/>
      <c r="F24" s="21"/>
    </row>
    <row r="25" spans="1:6">
      <c r="A25" s="7"/>
      <c r="B25" s="21"/>
      <c r="C25" s="21"/>
      <c r="D25" s="21"/>
      <c r="E25" s="21"/>
      <c r="F25" s="21"/>
    </row>
    <row r="26" spans="1:6">
      <c r="A26" s="7" t="s">
        <v>198</v>
      </c>
      <c r="B26" s="21" t="s">
        <v>776</v>
      </c>
      <c r="C26" s="21"/>
      <c r="D26" s="21"/>
      <c r="E26" s="21"/>
      <c r="F26" s="21"/>
    </row>
    <row r="27" spans="1:6">
      <c r="A27" s="7"/>
      <c r="B27" s="1062" t="s">
        <v>697</v>
      </c>
      <c r="C27" s="1062"/>
      <c r="D27" s="1062"/>
      <c r="E27" s="1062"/>
      <c r="F27" s="797">
        <f>'8 OBORINSKA KANALIZACIJA'!G699</f>
        <v>0</v>
      </c>
    </row>
    <row r="28" spans="1:6">
      <c r="A28" s="7"/>
      <c r="B28" s="21"/>
      <c r="C28" s="21"/>
      <c r="D28" s="21"/>
      <c r="E28" s="21"/>
      <c r="F28" s="21"/>
    </row>
    <row r="29" spans="1:6">
      <c r="A29" s="7"/>
      <c r="B29" s="21"/>
      <c r="C29" s="21"/>
      <c r="D29" s="21"/>
      <c r="E29" s="21"/>
      <c r="F29" s="21"/>
    </row>
    <row r="30" spans="1:6">
      <c r="A30" s="7" t="s">
        <v>264</v>
      </c>
      <c r="B30" s="21" t="s">
        <v>612</v>
      </c>
      <c r="C30" s="21"/>
      <c r="D30" s="21"/>
      <c r="E30" s="21"/>
      <c r="F30" s="21"/>
    </row>
    <row r="31" spans="1:6" ht="16.5" customHeight="1">
      <c r="A31" s="7"/>
      <c r="B31" s="1062" t="s">
        <v>698</v>
      </c>
      <c r="C31" s="1062"/>
      <c r="D31" s="1062"/>
      <c r="E31" s="1062"/>
      <c r="F31" s="797">
        <f>'9 VODOVOD'!G801</f>
        <v>0</v>
      </c>
    </row>
    <row r="32" spans="1:6">
      <c r="A32" s="7"/>
      <c r="B32" s="21"/>
      <c r="C32" s="21"/>
      <c r="D32" s="21"/>
      <c r="E32" s="21"/>
      <c r="F32" s="21"/>
    </row>
    <row r="33" spans="1:6">
      <c r="A33" s="7"/>
      <c r="B33" s="21"/>
      <c r="C33" s="21"/>
      <c r="D33" s="21"/>
      <c r="E33" s="21"/>
      <c r="F33" s="21"/>
    </row>
    <row r="34" spans="1:6">
      <c r="A34" s="7" t="s">
        <v>272</v>
      </c>
      <c r="B34" s="21" t="s">
        <v>699</v>
      </c>
      <c r="C34" s="21"/>
      <c r="D34" s="21"/>
      <c r="E34" s="21"/>
      <c r="F34" s="21"/>
    </row>
    <row r="35" spans="1:6" ht="16.5" customHeight="1">
      <c r="A35" s="7"/>
      <c r="B35" s="1062" t="s">
        <v>700</v>
      </c>
      <c r="C35" s="1062"/>
      <c r="D35" s="1062"/>
      <c r="E35" s="1062"/>
      <c r="F35" s="797">
        <f>+'10 EK TK PLIN'!J74</f>
        <v>0</v>
      </c>
    </row>
    <row r="36" spans="1:6">
      <c r="A36" s="7"/>
      <c r="B36" s="21"/>
      <c r="C36" s="21"/>
      <c r="D36" s="21"/>
      <c r="E36" s="21"/>
      <c r="F36" s="21"/>
    </row>
    <row r="37" spans="1:6">
      <c r="A37" s="7"/>
      <c r="B37" s="21"/>
      <c r="C37" s="21"/>
      <c r="D37" s="21"/>
      <c r="E37" s="21"/>
      <c r="F37" s="21"/>
    </row>
    <row r="38" spans="1:6">
      <c r="A38" s="7" t="s">
        <v>276</v>
      </c>
      <c r="B38" s="21" t="s">
        <v>701</v>
      </c>
      <c r="C38" s="21"/>
      <c r="D38" s="21"/>
      <c r="E38" s="21"/>
      <c r="F38" s="21"/>
    </row>
    <row r="39" spans="1:6">
      <c r="A39" s="7"/>
      <c r="B39" s="21" t="s">
        <v>637</v>
      </c>
      <c r="C39" s="21"/>
      <c r="D39" s="21"/>
      <c r="E39" s="21"/>
      <c r="F39" s="52">
        <f>'11. JR'!H71</f>
        <v>0</v>
      </c>
    </row>
    <row r="40" spans="1:6">
      <c r="A40" s="7"/>
      <c r="B40" s="21" t="s">
        <v>615</v>
      </c>
      <c r="C40" s="21"/>
      <c r="D40" s="21"/>
      <c r="E40" s="21"/>
      <c r="F40" s="52">
        <f>'11. JR'!H124</f>
        <v>0</v>
      </c>
    </row>
    <row r="41" spans="1:6">
      <c r="A41" s="7"/>
      <c r="B41" s="108" t="s">
        <v>702</v>
      </c>
      <c r="C41" s="108"/>
      <c r="D41" s="108"/>
      <c r="E41" s="108"/>
      <c r="F41" s="447">
        <f>SUM(F39:F40)</f>
        <v>0</v>
      </c>
    </row>
    <row r="42" spans="1:6">
      <c r="A42" s="7"/>
      <c r="B42" s="4"/>
      <c r="C42" s="5"/>
      <c r="D42" s="3"/>
      <c r="E42" s="3"/>
      <c r="F42" s="35"/>
    </row>
    <row r="43" spans="1:6">
      <c r="A43" s="7"/>
      <c r="B43" s="4"/>
      <c r="C43" s="5"/>
      <c r="D43" s="3"/>
      <c r="E43" s="3"/>
      <c r="F43" s="35"/>
    </row>
    <row r="44" spans="1:6">
      <c r="A44" s="7"/>
      <c r="B44" s="4"/>
      <c r="C44" s="5"/>
      <c r="D44" s="3"/>
      <c r="E44" s="3"/>
      <c r="F44" s="35"/>
    </row>
    <row r="45" spans="1:6">
      <c r="A45" s="7"/>
      <c r="B45" s="23" t="s">
        <v>91</v>
      </c>
      <c r="C45" s="5"/>
      <c r="D45" s="3"/>
      <c r="E45" s="3"/>
      <c r="F45" s="35"/>
    </row>
    <row r="46" spans="1:6" ht="17.25" thickBot="1">
      <c r="A46" s="7"/>
      <c r="B46" s="4"/>
      <c r="C46" s="5"/>
      <c r="D46" s="3"/>
      <c r="E46" s="3"/>
      <c r="F46" s="35"/>
    </row>
    <row r="47" spans="1:6" ht="20.25" thickBot="1">
      <c r="A47" s="131"/>
      <c r="B47" s="132" t="s">
        <v>92</v>
      </c>
      <c r="C47" s="133"/>
      <c r="D47" s="134"/>
      <c r="E47" s="1063">
        <f>F10+F19+F23+F27+F31+F35+F41</f>
        <v>0</v>
      </c>
      <c r="F47" s="1064"/>
    </row>
    <row r="48" spans="1:6">
      <c r="A48" s="7"/>
      <c r="B48" s="4"/>
      <c r="C48" s="5"/>
      <c r="D48" s="3"/>
      <c r="E48" s="3"/>
      <c r="F48" s="35"/>
    </row>
    <row r="49" spans="1:6">
      <c r="A49" s="7"/>
      <c r="B49" s="4"/>
      <c r="C49" s="5"/>
      <c r="D49" s="3"/>
      <c r="E49" s="3"/>
      <c r="F49" s="35"/>
    </row>
    <row r="50" spans="1:6" ht="18">
      <c r="D50" s="78"/>
      <c r="E50" s="78"/>
      <c r="F50" s="79"/>
    </row>
  </sheetData>
  <sheetProtection algorithmName="SHA-512" hashValue="GQEnhxGRBTM016mIHIvdxLszlzYeeUZ7rUBBcZSLXRK5SsXb6B09cpeQQ0l4Hfp4eooEFhvRSobNNx8o+Y38NQ==" saltValue="b2J+gkmeQRjHxqp0HaxKdw==" spinCount="100000" sheet="1" objects="1" scenarios="1"/>
  <mergeCells count="7">
    <mergeCell ref="B35:E35"/>
    <mergeCell ref="B31:E31"/>
    <mergeCell ref="E47:F47"/>
    <mergeCell ref="B23:E23"/>
    <mergeCell ref="A1:F1"/>
    <mergeCell ref="B19:E19"/>
    <mergeCell ref="B27:E27"/>
  </mergeCells>
  <phoneticPr fontId="0" type="noConversion"/>
  <pageMargins left="1.2204724409448819" right="0.74803149606299213" top="0.98425196850393704" bottom="0.98425196850393704" header="0.51181102362204722" footer="0.5118110236220472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OPCENITO</vt:lpstr>
      <vt:lpstr>0-5 GRADJ</vt:lpstr>
      <vt:lpstr>6 PROMET</vt:lpstr>
      <vt:lpstr>7 SANITARNA KANALIZACIJA</vt:lpstr>
      <vt:lpstr>8 OBORINSKA KANALIZACIJA</vt:lpstr>
      <vt:lpstr>9 VODOVOD</vt:lpstr>
      <vt:lpstr>10 EK TK PLIN</vt:lpstr>
      <vt:lpstr>11. JR</vt:lpstr>
      <vt:lpstr>A 0010_REKAPITULACIJA</vt:lpstr>
      <vt:lpstr>'11. JR'!_Toc85860699</vt:lpstr>
      <vt:lpstr>'0-5 GRADJ'!Ispis_naslova</vt:lpstr>
      <vt:lpstr>'10 EK TK PLIN'!Ispis_naslova</vt:lpstr>
      <vt:lpstr>'11. JR'!Ispis_naslova</vt:lpstr>
      <vt:lpstr>'6 PROMET'!Ispis_naslova</vt:lpstr>
      <vt:lpstr>'0-5 GRADJ'!Podrucje_ispisa</vt:lpstr>
      <vt:lpstr>'10 EK TK PLIN'!Podrucje_ispisa</vt:lpstr>
      <vt:lpstr>'11. JR'!Podrucje_ispisa</vt:lpstr>
      <vt:lpstr>'6 PROMET'!Podrucje_ispisa</vt:lpstr>
      <vt:lpstr>'A 0010_REKAPITULACIJA'!Podrucje_ispisa</vt:lpstr>
      <vt:lpstr>OPCENITO!Podrucje_ispisa</vt:lpstr>
    </vt:vector>
  </TitlesOfParts>
  <Company>IGH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rdamjanovic</dc:creator>
  <cp:lastModifiedBy>Matea Kovačić</cp:lastModifiedBy>
  <cp:lastPrinted>2019-10-10T09:07:16Z</cp:lastPrinted>
  <dcterms:created xsi:type="dcterms:W3CDTF">2004-07-15T10:05:04Z</dcterms:created>
  <dcterms:modified xsi:type="dcterms:W3CDTF">2019-10-18T13:42:36Z</dcterms:modified>
</cp:coreProperties>
</file>