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dmeti\hreljin\dom kulture\galerija\Dom kulture Hreljin - projekt adaptacije dijela prizemlja\Troškovnik\"/>
    </mc:Choice>
  </mc:AlternateContent>
  <xr:revisionPtr revIDLastSave="0" documentId="8_{81959CE8-1162-494C-8864-87432BB3EA8E}" xr6:coauthVersionLast="47" xr6:coauthVersionMax="47" xr10:uidLastSave="{00000000-0000-0000-0000-000000000000}"/>
  <bookViews>
    <workbookView xWindow="-120" yWindow="-120" windowWidth="29040" windowHeight="15720" tabRatio="671" activeTab="1" xr2:uid="{00000000-000D-0000-FFFF-FFFF00000000}"/>
  </bookViews>
  <sheets>
    <sheet name="Naslovnica" sheetId="46" r:id="rId1"/>
    <sheet name="Demontaže i rušenja" sheetId="42" r:id="rId2"/>
    <sheet name="Gips kartonski i soboslikarski " sheetId="43" r:id="rId3"/>
    <sheet name="Parketarski radovi" sheetId="47" r:id="rId4"/>
    <sheet name="Elektrotehnički radovi" sheetId="50" r:id="rId5"/>
    <sheet name="Ostali radovi" sheetId="48" r:id="rId6"/>
    <sheet name="REKAPITULACIJA" sheetId="45" r:id="rId7"/>
  </sheets>
  <definedNames>
    <definedName name="_xlnm.Print_Area" localSheetId="1">'Demontaže i rušenja'!$A$1:$F$16</definedName>
    <definedName name="_xlnm.Print_Area" localSheetId="4">'Elektrotehnički radovi'!$A$1:$F$35</definedName>
    <definedName name="_xlnm.Print_Area" localSheetId="2">'Gips kartonski i soboslikarski '!$A$1:$F$15</definedName>
    <definedName name="_xlnm.Print_Area" localSheetId="0">Naslovnica!$A$1:$K$21</definedName>
    <definedName name="_xlnm.Print_Area" localSheetId="5">'Ostali radovi'!$A$1:$F$14</definedName>
    <definedName name="_xlnm.Print_Area" localSheetId="3">'Parketarski radovi'!$A$1:$F$10</definedName>
    <definedName name="_xlnm.Print_Area" localSheetId="6">REKAPITULACIJA!$A$1:$C$31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0" l="1"/>
  <c r="F33" i="50"/>
  <c r="F32" i="50"/>
  <c r="F31" i="50"/>
  <c r="F30" i="50"/>
  <c r="F29" i="50"/>
  <c r="F28" i="50"/>
  <c r="F27" i="50"/>
  <c r="F26" i="50"/>
  <c r="F24" i="50"/>
  <c r="F23" i="50"/>
  <c r="F22" i="50"/>
  <c r="F20" i="50"/>
  <c r="F19" i="50"/>
  <c r="F18" i="50"/>
  <c r="F17" i="50"/>
  <c r="F14" i="50"/>
  <c r="F12" i="50"/>
  <c r="F11" i="50"/>
  <c r="F10" i="50"/>
  <c r="F8" i="50"/>
  <c r="F7" i="50"/>
  <c r="F6" i="50"/>
  <c r="F62" i="50"/>
  <c r="A62" i="50"/>
  <c r="F61" i="50"/>
  <c r="A61" i="50"/>
  <c r="F60" i="50"/>
  <c r="A60" i="50"/>
  <c r="F59" i="50"/>
  <c r="A59" i="50"/>
  <c r="F58" i="50"/>
  <c r="A58" i="50"/>
  <c r="F57" i="50"/>
  <c r="A57" i="50"/>
  <c r="F56" i="50"/>
  <c r="A56" i="50"/>
  <c r="F55" i="50"/>
  <c r="A55" i="50"/>
  <c r="F54" i="50"/>
  <c r="A54" i="50"/>
  <c r="F53" i="50"/>
  <c r="F52" i="50"/>
  <c r="F51" i="50"/>
  <c r="A51" i="50"/>
  <c r="F50" i="50"/>
  <c r="A50" i="50"/>
  <c r="F49" i="50"/>
  <c r="A49" i="50"/>
  <c r="F48" i="50"/>
  <c r="A48" i="50"/>
  <c r="F47" i="50"/>
  <c r="A47" i="50"/>
  <c r="F46" i="50"/>
  <c r="A46" i="50"/>
  <c r="F45" i="50"/>
  <c r="A45" i="50"/>
  <c r="F44" i="50"/>
  <c r="F43" i="50"/>
  <c r="F42" i="50"/>
  <c r="F41" i="50"/>
  <c r="A41" i="50"/>
  <c r="F40" i="50"/>
  <c r="A40" i="50"/>
  <c r="F39" i="50"/>
  <c r="A39" i="50"/>
  <c r="F37" i="50"/>
  <c r="A37" i="50"/>
  <c r="F36" i="50"/>
  <c r="A36" i="50"/>
  <c r="F35" i="50" l="1"/>
  <c r="C6" i="45" s="1"/>
  <c r="F7" i="48" l="1"/>
  <c r="F11" i="42" l="1"/>
  <c r="F11" i="43"/>
  <c r="F10" i="43"/>
  <c r="F9" i="43"/>
  <c r="F8" i="43"/>
  <c r="F7" i="43"/>
  <c r="F42" i="48"/>
  <c r="A42" i="48"/>
  <c r="F41" i="48"/>
  <c r="A41" i="48"/>
  <c r="F40" i="48"/>
  <c r="A40" i="48"/>
  <c r="F39" i="48"/>
  <c r="A39" i="48"/>
  <c r="F38" i="48"/>
  <c r="A38" i="48"/>
  <c r="F37" i="48"/>
  <c r="A37" i="48"/>
  <c r="F36" i="48"/>
  <c r="A36" i="48"/>
  <c r="F35" i="48"/>
  <c r="A35" i="48"/>
  <c r="F34" i="48"/>
  <c r="A34" i="48"/>
  <c r="F33" i="48"/>
  <c r="F32" i="48"/>
  <c r="F31" i="48"/>
  <c r="A31" i="48"/>
  <c r="F30" i="48"/>
  <c r="A30" i="48"/>
  <c r="F29" i="48"/>
  <c r="A29" i="48"/>
  <c r="F28" i="48"/>
  <c r="A28" i="48"/>
  <c r="F27" i="48"/>
  <c r="A27" i="48"/>
  <c r="F26" i="48"/>
  <c r="A26" i="48"/>
  <c r="F25" i="48"/>
  <c r="A25" i="48"/>
  <c r="F24" i="48"/>
  <c r="F23" i="48"/>
  <c r="F22" i="48"/>
  <c r="F21" i="48"/>
  <c r="A21" i="48"/>
  <c r="F20" i="48"/>
  <c r="A20" i="48"/>
  <c r="F19" i="48"/>
  <c r="A19" i="48"/>
  <c r="F17" i="48"/>
  <c r="A17" i="48"/>
  <c r="F16" i="48"/>
  <c r="A16" i="48"/>
  <c r="F15" i="48"/>
  <c r="A15" i="48"/>
  <c r="F14" i="48"/>
  <c r="A14" i="48"/>
  <c r="F13" i="48"/>
  <c r="A13" i="48"/>
  <c r="F12" i="48"/>
  <c r="A12" i="48"/>
  <c r="F11" i="48"/>
  <c r="A11" i="48"/>
  <c r="F10" i="48"/>
  <c r="A10" i="48"/>
  <c r="F6" i="48"/>
  <c r="F5" i="48"/>
  <c r="F9" i="48" s="1"/>
  <c r="F48" i="47"/>
  <c r="A48" i="47"/>
  <c r="F47" i="47"/>
  <c r="A47" i="47"/>
  <c r="F46" i="47"/>
  <c r="A46" i="47"/>
  <c r="F45" i="47"/>
  <c r="A45" i="47"/>
  <c r="F44" i="47"/>
  <c r="A44" i="47"/>
  <c r="F43" i="47"/>
  <c r="A43" i="47"/>
  <c r="F42" i="47"/>
  <c r="A42" i="47"/>
  <c r="F41" i="47"/>
  <c r="A41" i="47"/>
  <c r="F40" i="47"/>
  <c r="A40" i="47"/>
  <c r="F39" i="47"/>
  <c r="A39" i="47"/>
  <c r="F38" i="47"/>
  <c r="A38" i="47"/>
  <c r="F37" i="47"/>
  <c r="A37" i="47"/>
  <c r="F36" i="47"/>
  <c r="A36" i="47"/>
  <c r="F35" i="47"/>
  <c r="A35" i="47"/>
  <c r="F34" i="47"/>
  <c r="A34" i="47"/>
  <c r="F33" i="47"/>
  <c r="A33" i="47"/>
  <c r="F32" i="47"/>
  <c r="A32" i="47"/>
  <c r="F31" i="47"/>
  <c r="A31" i="47"/>
  <c r="F30" i="47"/>
  <c r="F29" i="47"/>
  <c r="F28" i="47"/>
  <c r="F27" i="47"/>
  <c r="A27" i="47"/>
  <c r="F26" i="47"/>
  <c r="A26" i="47"/>
  <c r="F25" i="47"/>
  <c r="A25" i="47"/>
  <c r="F24" i="47"/>
  <c r="A24" i="47"/>
  <c r="F23" i="47"/>
  <c r="A23" i="47"/>
  <c r="F22" i="47"/>
  <c r="A22" i="47"/>
  <c r="F21" i="47"/>
  <c r="A21" i="47"/>
  <c r="F20" i="47"/>
  <c r="A20" i="47"/>
  <c r="F19" i="47"/>
  <c r="A19" i="47"/>
  <c r="F18" i="47"/>
  <c r="A18" i="47"/>
  <c r="F17" i="47"/>
  <c r="A17" i="47"/>
  <c r="F16" i="47"/>
  <c r="A16" i="47"/>
  <c r="F15" i="47"/>
  <c r="A15" i="47"/>
  <c r="F14" i="47"/>
  <c r="A14" i="47"/>
  <c r="F13" i="47"/>
  <c r="A13" i="47"/>
  <c r="F12" i="47"/>
  <c r="A12" i="47"/>
  <c r="F11" i="47"/>
  <c r="A11" i="47"/>
  <c r="F10" i="47"/>
  <c r="A10" i="47"/>
  <c r="F9" i="47"/>
  <c r="A9" i="47"/>
  <c r="F6" i="47"/>
  <c r="F5" i="47"/>
  <c r="F12" i="43"/>
  <c r="F7" i="47" l="1"/>
  <c r="C5" i="45" s="1"/>
  <c r="C7" i="45"/>
  <c r="F6" i="43"/>
  <c r="F5" i="43"/>
  <c r="F6" i="42"/>
  <c r="F7" i="42"/>
  <c r="F8" i="42"/>
  <c r="F9" i="42"/>
  <c r="F10" i="42"/>
  <c r="F13" i="43" l="1"/>
  <c r="C4" i="45" s="1"/>
  <c r="F5" i="42"/>
  <c r="F13" i="42" s="1"/>
  <c r="C3" i="45" s="1"/>
  <c r="C8" i="45" l="1"/>
  <c r="F55" i="43"/>
  <c r="A55" i="43"/>
  <c r="F54" i="43"/>
  <c r="A54" i="43"/>
  <c r="F53" i="43"/>
  <c r="A53" i="43"/>
  <c r="F52" i="43"/>
  <c r="A52" i="43"/>
  <c r="F51" i="43"/>
  <c r="A51" i="43"/>
  <c r="F50" i="43"/>
  <c r="A50" i="43"/>
  <c r="F49" i="43"/>
  <c r="A49" i="43"/>
  <c r="F48" i="43"/>
  <c r="A48" i="43"/>
  <c r="F47" i="43"/>
  <c r="A47" i="43"/>
  <c r="F46" i="43"/>
  <c r="A46" i="43"/>
  <c r="F45" i="43"/>
  <c r="A45" i="43"/>
  <c r="F44" i="43"/>
  <c r="A44" i="43"/>
  <c r="F43" i="43"/>
  <c r="A43" i="43"/>
  <c r="F42" i="43"/>
  <c r="A42" i="43"/>
  <c r="F41" i="43"/>
  <c r="A41" i="43"/>
  <c r="F40" i="43"/>
  <c r="A40" i="43"/>
  <c r="F39" i="43"/>
  <c r="A39" i="43"/>
  <c r="F38" i="43"/>
  <c r="A38" i="43"/>
  <c r="F37" i="43"/>
  <c r="F36" i="43"/>
  <c r="F35" i="43"/>
  <c r="F34" i="43"/>
  <c r="A34" i="43"/>
  <c r="F33" i="43"/>
  <c r="A33" i="43"/>
  <c r="F32" i="43"/>
  <c r="A32" i="43"/>
  <c r="F31" i="43"/>
  <c r="A31" i="43"/>
  <c r="F30" i="43"/>
  <c r="A30" i="43"/>
  <c r="F29" i="43"/>
  <c r="A29" i="43"/>
  <c r="F28" i="43"/>
  <c r="A28" i="43"/>
  <c r="F27" i="43"/>
  <c r="A27" i="43"/>
  <c r="F26" i="43"/>
  <c r="A26" i="43"/>
  <c r="F25" i="43"/>
  <c r="A25" i="43"/>
  <c r="F24" i="43"/>
  <c r="A24" i="43"/>
  <c r="F23" i="43"/>
  <c r="A23" i="43"/>
  <c r="F22" i="43"/>
  <c r="A22" i="43"/>
  <c r="F21" i="43"/>
  <c r="A21" i="43"/>
  <c r="F20" i="43"/>
  <c r="A20" i="43"/>
  <c r="F19" i="43"/>
  <c r="A19" i="43"/>
  <c r="F18" i="43"/>
  <c r="A18" i="43"/>
  <c r="F17" i="43"/>
  <c r="A17" i="43"/>
  <c r="F16" i="43"/>
  <c r="A16" i="43"/>
  <c r="F54" i="42" l="1"/>
  <c r="A54" i="42"/>
  <c r="F53" i="42"/>
  <c r="A53" i="42"/>
  <c r="F52" i="42"/>
  <c r="A52" i="42"/>
  <c r="F51" i="42"/>
  <c r="A51" i="42"/>
  <c r="F50" i="42"/>
  <c r="A50" i="42"/>
  <c r="F49" i="42"/>
  <c r="A49" i="42"/>
  <c r="F48" i="42"/>
  <c r="A48" i="42"/>
  <c r="F47" i="42"/>
  <c r="A47" i="42"/>
  <c r="F46" i="42"/>
  <c r="A46" i="42"/>
  <c r="F45" i="42"/>
  <c r="A45" i="42"/>
  <c r="F44" i="42"/>
  <c r="A44" i="42"/>
  <c r="F43" i="42"/>
  <c r="A43" i="42"/>
  <c r="F42" i="42"/>
  <c r="A42" i="42"/>
  <c r="F41" i="42"/>
  <c r="A41" i="42"/>
  <c r="F40" i="42"/>
  <c r="A40" i="42"/>
  <c r="F39" i="42"/>
  <c r="A39" i="42"/>
  <c r="F38" i="42"/>
  <c r="A38" i="42"/>
  <c r="F37" i="42"/>
  <c r="A37" i="42"/>
  <c r="F36" i="42"/>
  <c r="F35" i="42"/>
  <c r="F34" i="42"/>
  <c r="F33" i="42"/>
  <c r="A33" i="42"/>
  <c r="F32" i="42"/>
  <c r="A32" i="42"/>
  <c r="F31" i="42"/>
  <c r="A31" i="42"/>
  <c r="F30" i="42"/>
  <c r="A30" i="42"/>
  <c r="F29" i="42"/>
  <c r="A29" i="42"/>
  <c r="F28" i="42"/>
  <c r="A28" i="42"/>
  <c r="F27" i="42"/>
  <c r="A27" i="42"/>
  <c r="F26" i="42"/>
  <c r="A26" i="42"/>
  <c r="F25" i="42"/>
  <c r="A25" i="42"/>
  <c r="F24" i="42"/>
  <c r="A24" i="42"/>
  <c r="F23" i="42"/>
  <c r="A23" i="42"/>
  <c r="F22" i="42"/>
  <c r="A22" i="42"/>
  <c r="F21" i="42"/>
  <c r="A21" i="42"/>
  <c r="F20" i="42"/>
  <c r="A20" i="42"/>
  <c r="F19" i="42"/>
  <c r="A19" i="42"/>
  <c r="F18" i="42"/>
  <c r="A18" i="42"/>
  <c r="F17" i="42"/>
  <c r="A17" i="42"/>
  <c r="F16" i="42"/>
  <c r="A16" i="42"/>
  <c r="F15" i="42"/>
  <c r="A15" i="42"/>
  <c r="C9" i="45" l="1"/>
  <c r="C10" i="45" s="1"/>
</calcChain>
</file>

<file path=xl/sharedStrings.xml><?xml version="1.0" encoding="utf-8"?>
<sst xmlns="http://schemas.openxmlformats.org/spreadsheetml/2006/main" count="201" uniqueCount="112">
  <si>
    <t>Stavka</t>
  </si>
  <si>
    <t>Vrsta i opis rada</t>
  </si>
  <si>
    <t>Jedinična
mjera</t>
  </si>
  <si>
    <t>Količina</t>
  </si>
  <si>
    <t>UKUPNO</t>
  </si>
  <si>
    <t>1.</t>
  </si>
  <si>
    <t>kom</t>
  </si>
  <si>
    <t>1.2</t>
  </si>
  <si>
    <t>1.3</t>
  </si>
  <si>
    <t>1.4</t>
  </si>
  <si>
    <t>1.5</t>
  </si>
  <si>
    <t>1.6</t>
  </si>
  <si>
    <t>m2</t>
  </si>
  <si>
    <t>Uvodna napomena: U ovu vrstu radova uračunati sve troškove rada, zarade, upotrebe materijala, pomoćnog materijala, transporta, gradilišnog transporta (horizontalnog i vertikalnog), skele, odvoza na deponiju, te svih ostalih troškova koji se mogu pojaviti.</t>
  </si>
  <si>
    <t>1.1</t>
  </si>
  <si>
    <t>1.7</t>
  </si>
  <si>
    <t>kompl</t>
  </si>
  <si>
    <t>m'</t>
  </si>
  <si>
    <t>2.3</t>
  </si>
  <si>
    <t>2.4</t>
  </si>
  <si>
    <t>2.2</t>
  </si>
  <si>
    <t>2.1</t>
  </si>
  <si>
    <t>2.</t>
  </si>
  <si>
    <t>2.5</t>
  </si>
  <si>
    <t>REKAPITULACIJA RADOVA</t>
  </si>
  <si>
    <t xml:space="preserve">UKUPNO </t>
  </si>
  <si>
    <t>PDV, 25 %</t>
  </si>
  <si>
    <t>SVEUKUPNO</t>
  </si>
  <si>
    <t xml:space="preserve">        TROŠKOVNIK ZA GRAĐEVINSKO-OBRTNIČKE RADOVE</t>
  </si>
  <si>
    <t xml:space="preserve">        na adaptaciji dijela prizemlja u Domu kulture Hreljin</t>
  </si>
  <si>
    <t xml:space="preserve">       Investitor: Grad Bakar, Primorje 39, 51222 Bakar</t>
  </si>
  <si>
    <t xml:space="preserve">       Građevina: Dom kulture Hreljin</t>
  </si>
  <si>
    <t>Jedinična
cijena [€]</t>
  </si>
  <si>
    <t>Ukupno
[€]</t>
  </si>
  <si>
    <t>DEMONTAŽE I RUŠENJA</t>
  </si>
  <si>
    <t xml:space="preserve">DEMONTAŽE I RUŠENJA </t>
  </si>
  <si>
    <t xml:space="preserve">Demontaža, odvoz i zbrinjavanje zatečenog namještaja u dogovoru s naručiteljem, krupnog otpada te otpadnog papira. Obračun po kompletno izvedenoj stavci. </t>
  </si>
  <si>
    <t>Demontaža i montaža radijatora po završetku radova. U cijenu uključen sav potreban rad i materijal.
Obračun po komadu demontiranog i montiranog radijatora.</t>
  </si>
  <si>
    <t>Demontaža unutarnjih drvenih prozorskih klupčica i odvoz na deponij. U cijenu uključen sav potreban rad i materijal.
Obračun po komadu.</t>
  </si>
  <si>
    <t>Trokrako strojno brušenje, kitanje i  lakiranje postojećeg parketa, polu mat lakom u tri sloja.
Obračun po m2.</t>
  </si>
  <si>
    <t>2.6</t>
  </si>
  <si>
    <t>2.7</t>
  </si>
  <si>
    <t xml:space="preserve">Dobava i ugradnja unutarnjih kamenih prozorskih klupčica debljine 3 cm. Prozorske klupčice se polažu u sloj fleksibilnog vrhunskog ljepila namijenjenog za obloge od kamena. Točne dimenzije provjeriti na licu mjesta.
Obračun po m' ugrađene klupčice. </t>
  </si>
  <si>
    <t>2.8</t>
  </si>
  <si>
    <t>3.</t>
  </si>
  <si>
    <t>PARKETARSKI RADOVI</t>
  </si>
  <si>
    <t>3.1</t>
  </si>
  <si>
    <t>3.2</t>
  </si>
  <si>
    <t>GIPS - KARTONSKI I SOBOSLIKARSKI RADOVI</t>
  </si>
  <si>
    <t xml:space="preserve">m2 </t>
  </si>
  <si>
    <t xml:space="preserve">Struganje stare boje sa zidova. U jediničnu cijenu ukalkulirati sva rad i materijal. 
Obračun po m2. </t>
  </si>
  <si>
    <t xml:space="preserve">Dvostruko gletanje zidova i priprema za farbanje.  U cijenu su uključeni sav rad i materijal.
Obračun po m2. </t>
  </si>
  <si>
    <t xml:space="preserve">Priprema i farbanje zidova i stropova poludisperznom bojom 2x u tonu po izboru investitora. U cijenu su uključeni sav rad i materijal.
Obračun po m2.   </t>
  </si>
  <si>
    <t xml:space="preserve">Impregnacija zidova i stropova akrilnom emulzijom. U cijenu su uključeni sav rad i materijal.
Obračun po m2. </t>
  </si>
  <si>
    <t>4.</t>
  </si>
  <si>
    <t xml:space="preserve">OSTALI RADOVI </t>
  </si>
  <si>
    <t>4.1</t>
  </si>
  <si>
    <t>4.2</t>
  </si>
  <si>
    <t>4.3</t>
  </si>
  <si>
    <t>Uklanjanje tepiha sa poda. Tepih potrebno utovariti u prijevozno sredstvo i odvesti na građevinsku deponiju. Obračun po m2.</t>
  </si>
  <si>
    <t>Demontaža svih  slojeva zidne obloge (heraklit ploča i iverica). U cijenu uključen odvoz i zbrinjavanje otpada na građevinskom deponiju.
Obračun po m2.</t>
  </si>
  <si>
    <t>Demontaža PVC kanalica sa zidova i odvoz na deponij. U cijenu ukalkulirati sav rad i materijal.
Obračun po kompletno izvedenoj stavci.</t>
  </si>
  <si>
    <t>GIPS-KARTONSKI I SOBOSLIKARSKI RADOVI</t>
  </si>
  <si>
    <t>OSTALI RADOVI</t>
  </si>
  <si>
    <t>Dobava i postava novih kutnih hrastovih letvica, standardnih dimenzija, sa lakiranjem polu mat lakom u tri sloja.
Obračun po m'.</t>
  </si>
  <si>
    <r>
      <t xml:space="preserve">GIPS- </t>
    </r>
    <r>
      <rPr>
        <b/>
        <sz val="12"/>
        <rFont val="Arial"/>
        <family val="2"/>
      </rPr>
      <t>KARTONSKI I SOBOSLIKARSK</t>
    </r>
    <r>
      <rPr>
        <sz val="12"/>
        <rFont val="Arial"/>
        <family val="2"/>
      </rPr>
      <t xml:space="preserve">I </t>
    </r>
    <r>
      <rPr>
        <b/>
        <sz val="12"/>
        <rFont val="Arial"/>
        <family val="2"/>
        <charset val="238"/>
      </rPr>
      <t>RADOVI</t>
    </r>
  </si>
  <si>
    <t>Dobava i ugradnja kamenog praga debljine 5 cm kod ulaznih vrata. Kameni prag se polaže u sloj fleksibilnog ljepila namijenjenog za obloge od kamena. Točne dimenzije praga provjeriti na licu mjesta. U cijenu ukalkulirati sav rad i materijal.
Obračun po m' ugrađenog kamenog praga.</t>
  </si>
  <si>
    <t>Farbanje  vertikalnih cijevi plinske instalacije. Prije farbanja lakom cijevi očistiti i odmastiti. Cijevi su dužine 3,35 m. 
Obračun po komadu očišćene, odmašćene i pofarbane plinske cijevi.</t>
  </si>
  <si>
    <t>Zidarska obrada špaleta (spoj stolarije i zida). Stavka uključuje zidarsku obradu špaleta u produžnom mortu uz prethodno nabacivanje cementnog šprica. 
Obračun po m'.</t>
  </si>
  <si>
    <t>Demontaža postojećih visećih stropnih lampi. U cijenu uključen odvoz i zbrinjavanje otpada na građevinskom deponiju.
Obračun po komadu.</t>
  </si>
  <si>
    <t>ELEKTROTEHNIČKI RADOVI</t>
  </si>
  <si>
    <t>kompl.</t>
  </si>
  <si>
    <t>Ispitivanje električnih instalacija u skladu s Tehničkim propisom za niskonaponske električne instalacije (NN 5/10). Izdavanje potrebne dokumentacije o izvršenim mjerenjima.</t>
  </si>
  <si>
    <t>Komplet sa ožičenjem, oznakom elemenata, jednopolnom shemom i sitnim materijalom do pune gotovosti</t>
  </si>
  <si>
    <t>Grebenasta sklopka, montaža na vrata, 
0-1/10A/1p</t>
  </si>
  <si>
    <t>Zaštitni prekidač, 6kA, B 10A, 3-polni</t>
  </si>
  <si>
    <t>Zaštitni prekidač, 6kA, B 10A, 1-polni</t>
  </si>
  <si>
    <t>Zaštitni prekidač, 6kA, B 16A, 1-polni</t>
  </si>
  <si>
    <t>Zaštitni uređaj dif.struje 40A/0.03/4p</t>
  </si>
  <si>
    <t>Isklopnik, 3-polni, 40A</t>
  </si>
  <si>
    <t>Dobava i montaža zidni razdjelnik, 2-redni,, vrata 36 modula, IP40 357x392x106mm (VxŠxD), sadrži izolirane PE/N sabirnice (2x15 priklju?aka) i pokrove za prazna mjesta, klasa zaštite: II, nazivna struja: 63A, nazivni napon: 400V AC, materijal: ABS, ispitivanje na žarnu nit: 650°C, temperatura okoline: -25° do +60°C, bez halogena, prema: IEC 60670 / IEC 62208.Opremljen sljedećom opremom:</t>
  </si>
  <si>
    <t>nadžbukne razvodne kutije</t>
  </si>
  <si>
    <t>podžbukne razvodne kutije Ø 100mm</t>
  </si>
  <si>
    <t>m</t>
  </si>
  <si>
    <t xml:space="preserve">PSC negorive cijevi Ø 16-25mm </t>
  </si>
  <si>
    <t>Dobava i montaža instalacijskog materijala:</t>
  </si>
  <si>
    <t>4.8</t>
  </si>
  <si>
    <t>FG160R 5x6mm2</t>
  </si>
  <si>
    <t>NYM-J 3x2,5mm2</t>
  </si>
  <si>
    <t>NYM-J 5x1,5mm2</t>
  </si>
  <si>
    <t>NYM-J 3x1,5mm2</t>
  </si>
  <si>
    <t xml:space="preserve">Dobava i polaganje vodova. Vodovi se položu podžbukno u PVC instalacijskim cijevima i PVC instalacijskim kanalima. </t>
  </si>
  <si>
    <t>4.7</t>
  </si>
  <si>
    <t>Dobava, ugradnja i spajanje nadgradna svjetiljke sigurnosne rasvjete, pripravni mod rada, autonomija 3h, s ovjesnom pločom i piktogramskom naljepnicom odgovarajućeg smjera
Minimalne tehničke karakteristike:
Snaga LED izvora: 2W
Efektivni svjetlosni tok ≥ 280lm
Zaštita od prodora stranih tijela ≥ IP65
Svjetiljka posjeduje važeći ENEC certifikat
Dimenzije piktograma: 260x130mm (+/- 20%)
kao tip  EXIT M PLX AWEX ili jednakovrijedan proizvod.</t>
  </si>
  <si>
    <t>4.6</t>
  </si>
  <si>
    <t>Dobava, ugradnja i spajanje pot LED svjetiljka okruglog oblika za postavljanje na šinski razvod, mogućnost vertikalnog i horizontalnog zakretanja; mogućnost regacije širine svjetlosnog snopa 
Minimalne tehničke karakteristike:
Ukupna snaga  ≤ 13W
Efektivni svjetlosni tok ≥ 1400lm
širina snopa svjetlosti: 25-60stupnjeva
Temperatura boje svjetlosti = 3000K (+/-10%)
Kvaliteta prikaza boje CRI ≥ 90
Trajnost L80 ≥ 50.000h
kao tip Teres zoom small ESSE-CI ili jednakovrijedan proizvod.</t>
  </si>
  <si>
    <t>4.5</t>
  </si>
  <si>
    <t>Dobava, montaža i spajanje napojni (početni) element za strujne tračnice, trofazno ožičenje.</t>
  </si>
  <si>
    <t>4.4</t>
  </si>
  <si>
    <t>Dobava, montaža i spajanje nadgradna strujna tračnica za postavljanje spot reflektora, trofazno ožičenje, kompatibilna sa nuđenim modelima spot reflektora (oznake B1). Stavka se isporučuje s nosačima, sitnim priborom i spojnicama za međusobno ravno spajanje tračnica i završnim poklopcima. Obračun po metru.</t>
  </si>
  <si>
    <t xml:space="preserve">Dobava, montaža i spajanje ugradna LED svjetiljka (panel), mikroprizmatični difuzor.Minimalne tehničke karakteristike:
Ukupna snaga  ≤ 30W
Efektivni svjetlosni tok ≥ 4200lm
Faktor bliještanja UGR ≤ 19
Temperatura boje svjetlosti = 4000K (+/-10%)
Kvaliteta prikaza boje ≥ 80
Trajnost L70 ≥ 100.000h
Stupanj zaštite IP ≥ 54 (s donje strane)
Svjetiljka posjeduje važeći ENEC certifikat
kao tip LED Panel Slim Performer G6 OPPLE ili jednakovrijedan proizvod
</t>
  </si>
  <si>
    <t>prekidač isklopni P/Ž 10A/230V</t>
  </si>
  <si>
    <t xml:space="preserve">utičnica p/ž 16A/230V </t>
  </si>
  <si>
    <t xml:space="preserve">Dobava i montaža utičnica i prekidača. Komplet s okvirima, nosačima i instalacijskim kutijama za podžbuknu montažu.U cijenu je uračunat sav potreban rad i materijal. </t>
  </si>
  <si>
    <t>5.</t>
  </si>
  <si>
    <t>5.1</t>
  </si>
  <si>
    <t>5.2</t>
  </si>
  <si>
    <t>5.3</t>
  </si>
  <si>
    <t xml:space="preserve">Dobava i ugradnja vanjske i unutarnje jedinice mono split sustava. Tehničke značajke uređaja:
Učinak hlađenja (kW): 5,0 
Raspon rashladnog učinka (min.-max.) (kW):1,6 - 6,7
SEER / Energetska klasa: 6,80 / A++
Učinak grijanja (kW):	6,0
Raspon toplinskog učinka (min.-max.) (kW):	1,3 - 8,0
SCOP / Energetska klasa: 4,10 / A+
Uzorak: Tip kao AR9500 WINDFREE AVANT AR18TXEAAWKNEU, proizvođač Samsung ili jednakovrijedno.
Obračun po komadu ugrađenog klima uređaja. </t>
  </si>
  <si>
    <t>NUDI SE:</t>
  </si>
  <si>
    <t>Dobava materijala, krojenje i montaža spuštenog stropa od  gipskartonskih ploča, minimalne debljine ploča 1,25 cm na tipskoj metalnoj pocinčanoj podkonstrukciji (noseći i vertikalni štapovi za podešavanje visine stropa).   Dvostruku potkonstrukciju iz tipskih CD/UD profila iz pocinčanog lima debljine 0,6 mm montirati i ovjesiti prema ukupnoj težini, odnosno uputstvima proizvođača.   Tehnički nužna obrada spojeva i površine prema kvaliteti Q2. U cijenu uključeno i eventualno zarezivanje otvora za ugradnju stropne rasvjete. U jediničnu cijenu ukalkulirati sav rad, materijal, radnu skelu i transporte.
Obračun po m2.</t>
  </si>
  <si>
    <t>Lijepljenje gipskartonskih ploča debljine 1,25 cm na zid i priprema do farbanja.Tehnički nužna obrada spojeva i površine prema kvaliteti Q2 U jediničnu cijenu ukalkulirati sav rad, materijal, radnu skelu i transporte.
Obračun po 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</si>
</sst>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_-* #,##0.00\ _k_n_-;\-* #,##0.00\ _k_n_-;_-* \-??\ _k_n_-;_-@_-"/>
    <numFmt numFmtId="166" formatCode="_-* #,##0.00\ [$€-41A]_-;\-* #,##0.00\ [$€-41A]_-;_-* &quot;-&quot;??\ [$€-41A]_-;_-@_-"/>
  </numFmts>
  <fonts count="24" x14ac:knownFonts="1">
    <font>
      <sz val="10"/>
      <name val="Arial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FF0000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165" fontId="7" fillId="0" borderId="0" applyFill="0" applyBorder="0" applyAlignment="0" applyProtection="0"/>
    <xf numFmtId="0" fontId="8" fillId="0" borderId="0"/>
  </cellStyleXfs>
  <cellXfs count="20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3" fillId="0" borderId="0" xfId="0" quotePrefix="1" applyNumberFormat="1" applyFont="1" applyAlignment="1">
      <alignment wrapText="1"/>
    </xf>
    <xf numFmtId="0" fontId="13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7" xfId="0" applyFont="1" applyBorder="1" applyAlignment="1">
      <alignment horizontal="center" wrapText="1"/>
    </xf>
    <xf numFmtId="4" fontId="0" fillId="0" borderId="7" xfId="0" applyNumberForma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8" fillId="0" borderId="0" xfId="0" quotePrefix="1" applyFont="1" applyAlignment="1">
      <alignment vertical="top" wrapText="1"/>
    </xf>
    <xf numFmtId="0" fontId="12" fillId="0" borderId="0" xfId="0" quotePrefix="1" applyFont="1" applyAlignment="1">
      <alignment horizontal="justify" vertical="top" wrapText="1"/>
    </xf>
    <xf numFmtId="0" fontId="7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165" fontId="16" fillId="0" borderId="0" xfId="2" applyFont="1" applyBorder="1" applyAlignment="1" applyProtection="1">
      <alignment vertical="top"/>
      <protection hidden="1"/>
    </xf>
    <xf numFmtId="0" fontId="16" fillId="0" borderId="0" xfId="2" applyNumberFormat="1" applyFont="1" applyBorder="1" applyAlignment="1" applyProtection="1">
      <protection hidden="1"/>
    </xf>
    <xf numFmtId="165" fontId="16" fillId="0" borderId="0" xfId="2" applyFont="1" applyBorder="1" applyAlignment="1" applyProtection="1">
      <alignment horizontal="right"/>
      <protection hidden="1"/>
    </xf>
    <xf numFmtId="165" fontId="17" fillId="0" borderId="0" xfId="2" applyFont="1" applyBorder="1" applyProtection="1">
      <protection hidden="1"/>
    </xf>
    <xf numFmtId="4" fontId="16" fillId="0" borderId="0" xfId="2" applyNumberFormat="1" applyFont="1" applyBorder="1" applyProtection="1">
      <protection hidden="1"/>
    </xf>
    <xf numFmtId="165" fontId="16" fillId="0" borderId="0" xfId="2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165" fontId="18" fillId="0" borderId="0" xfId="2" applyFont="1" applyBorder="1" applyAlignment="1" applyProtection="1">
      <alignment horizontal="right"/>
      <protection hidden="1"/>
    </xf>
    <xf numFmtId="165" fontId="19" fillId="0" borderId="0" xfId="2" applyFont="1" applyBorder="1" applyProtection="1">
      <protection hidden="1"/>
    </xf>
    <xf numFmtId="4" fontId="18" fillId="0" borderId="0" xfId="2" applyNumberFormat="1" applyFont="1" applyBorder="1" applyProtection="1">
      <protection hidden="1"/>
    </xf>
    <xf numFmtId="0" fontId="18" fillId="0" borderId="0" xfId="0" applyFont="1" applyProtection="1">
      <protection hidden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8" fillId="0" borderId="0" xfId="3" applyAlignment="1">
      <alignment horizontal="center" vertical="center" wrapText="1"/>
    </xf>
    <xf numFmtId="4" fontId="8" fillId="0" borderId="0" xfId="3" applyNumberFormat="1" applyAlignment="1">
      <alignment horizontal="center" vertical="center" wrapText="1"/>
    </xf>
    <xf numFmtId="0" fontId="8" fillId="0" borderId="0" xfId="3" applyAlignment="1">
      <alignment horizontal="left" vertical="center" wrapText="1"/>
    </xf>
    <xf numFmtId="49" fontId="8" fillId="0" borderId="0" xfId="3" applyNumberFormat="1" applyAlignment="1">
      <alignment horizontal="center" vertical="center" wrapText="1"/>
    </xf>
    <xf numFmtId="0" fontId="8" fillId="0" borderId="0" xfId="3"/>
    <xf numFmtId="4" fontId="7" fillId="0" borderId="0" xfId="3" applyNumberFormat="1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49" fontId="7" fillId="0" borderId="0" xfId="3" applyNumberFormat="1" applyFont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1" xfId="3" applyBorder="1" applyAlignment="1">
      <alignment horizontal="left" vertical="center" wrapText="1"/>
    </xf>
    <xf numFmtId="2" fontId="8" fillId="0" borderId="1" xfId="3" applyNumberFormat="1" applyBorder="1" applyAlignment="1">
      <alignment horizontal="center" vertical="top" wrapText="1"/>
    </xf>
    <xf numFmtId="2" fontId="11" fillId="0" borderId="1" xfId="3" applyNumberFormat="1" applyFont="1" applyBorder="1" applyAlignment="1">
      <alignment horizontal="right"/>
    </xf>
    <xf numFmtId="0" fontId="12" fillId="0" borderId="1" xfId="3" applyFont="1" applyBorder="1" applyAlignment="1">
      <alignment horizontal="justify" vertical="top" wrapText="1"/>
    </xf>
    <xf numFmtId="0" fontId="8" fillId="0" borderId="10" xfId="3" applyBorder="1" applyAlignment="1">
      <alignment horizontal="left" vertical="center" wrapText="1"/>
    </xf>
    <xf numFmtId="0" fontId="8" fillId="0" borderId="1" xfId="3" quotePrefix="1" applyBorder="1" applyAlignment="1">
      <alignment vertical="top" wrapText="1"/>
    </xf>
    <xf numFmtId="49" fontId="7" fillId="0" borderId="1" xfId="3" applyNumberFormat="1" applyFont="1" applyBorder="1" applyAlignment="1">
      <alignment horizontal="center" vertical="top" wrapText="1"/>
    </xf>
    <xf numFmtId="0" fontId="12" fillId="0" borderId="1" xfId="3" quotePrefix="1" applyFont="1" applyBorder="1" applyAlignment="1">
      <alignment horizontal="justify" vertical="top" wrapText="1"/>
    </xf>
    <xf numFmtId="0" fontId="7" fillId="0" borderId="1" xfId="3" applyFont="1" applyBorder="1" applyAlignment="1">
      <alignment horizont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center" wrapText="1"/>
    </xf>
    <xf numFmtId="0" fontId="7" fillId="0" borderId="7" xfId="3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49" fontId="3" fillId="2" borderId="4" xfId="3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49" fontId="1" fillId="3" borderId="0" xfId="3" applyNumberFormat="1" applyFont="1" applyFill="1" applyAlignment="1">
      <alignment horizontal="center" vertical="center" wrapText="1"/>
    </xf>
    <xf numFmtId="0" fontId="1" fillId="3" borderId="0" xfId="3" applyFont="1" applyFill="1" applyAlignment="1">
      <alignment horizontal="center" vertical="center" wrapText="1"/>
    </xf>
    <xf numFmtId="4" fontId="1" fillId="3" borderId="0" xfId="3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" fontId="14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top" wrapText="1"/>
    </xf>
    <xf numFmtId="49" fontId="13" fillId="3" borderId="0" xfId="0" quotePrefix="1" applyNumberFormat="1" applyFont="1" applyFill="1" applyAlignment="1">
      <alignment wrapText="1"/>
    </xf>
    <xf numFmtId="0" fontId="7" fillId="3" borderId="0" xfId="0" applyFont="1" applyFill="1" applyAlignment="1">
      <alignment horizont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wrapText="1"/>
    </xf>
    <xf numFmtId="166" fontId="5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 wrapText="1"/>
      <protection locked="0"/>
    </xf>
    <xf numFmtId="49" fontId="7" fillId="0" borderId="7" xfId="0" applyNumberFormat="1" applyFont="1" applyBorder="1" applyAlignment="1">
      <alignment horizontal="center" vertical="top" wrapText="1"/>
    </xf>
    <xf numFmtId="166" fontId="2" fillId="0" borderId="7" xfId="0" applyNumberFormat="1" applyFont="1" applyBorder="1" applyAlignment="1">
      <alignment horizontal="center" wrapText="1"/>
    </xf>
    <xf numFmtId="166" fontId="7" fillId="0" borderId="7" xfId="0" applyNumberFormat="1" applyFont="1" applyBorder="1" applyAlignment="1" applyProtection="1">
      <alignment horizontal="center" wrapText="1"/>
      <protection locked="0"/>
    </xf>
    <xf numFmtId="4" fontId="2" fillId="0" borderId="20" xfId="3" applyNumberFormat="1" applyFont="1" applyBorder="1" applyAlignment="1">
      <alignment horizontal="center" wrapText="1"/>
    </xf>
    <xf numFmtId="166" fontId="2" fillId="0" borderId="1" xfId="3" applyNumberFormat="1" applyFont="1" applyBorder="1" applyAlignment="1">
      <alignment horizontal="center" wrapText="1"/>
    </xf>
    <xf numFmtId="166" fontId="22" fillId="0" borderId="1" xfId="3" applyNumberFormat="1" applyFont="1" applyBorder="1" applyAlignment="1">
      <alignment horizontal="center"/>
    </xf>
    <xf numFmtId="4" fontId="8" fillId="0" borderId="1" xfId="3" applyNumberFormat="1" applyBorder="1" applyAlignment="1">
      <alignment horizontal="right" wrapText="1"/>
    </xf>
    <xf numFmtId="4" fontId="1" fillId="3" borderId="0" xfId="3" applyNumberFormat="1" applyFont="1" applyFill="1" applyAlignment="1">
      <alignment horizontal="right" wrapText="1"/>
    </xf>
    <xf numFmtId="4" fontId="3" fillId="2" borderId="2" xfId="3" applyNumberFormat="1" applyFont="1" applyFill="1" applyBorder="1" applyAlignment="1">
      <alignment horizontal="right" wrapText="1"/>
    </xf>
    <xf numFmtId="4" fontId="8" fillId="0" borderId="0" xfId="3" applyNumberFormat="1" applyAlignment="1">
      <alignment horizontal="right" wrapText="1"/>
    </xf>
    <xf numFmtId="2" fontId="11" fillId="0" borderId="0" xfId="3" applyNumberFormat="1" applyFont="1" applyAlignment="1">
      <alignment horizontal="right"/>
    </xf>
    <xf numFmtId="4" fontId="7" fillId="0" borderId="0" xfId="3" applyNumberFormat="1" applyFont="1" applyAlignment="1">
      <alignment horizontal="right" wrapText="1"/>
    </xf>
    <xf numFmtId="4" fontId="7" fillId="0" borderId="0" xfId="3" applyNumberFormat="1" applyFont="1" applyAlignment="1" applyProtection="1">
      <alignment horizontal="right" wrapText="1"/>
      <protection locked="0"/>
    </xf>
    <xf numFmtId="166" fontId="7" fillId="0" borderId="1" xfId="3" applyNumberFormat="1" applyFont="1" applyBorder="1" applyAlignment="1" applyProtection="1">
      <alignment horizontal="right" wrapText="1"/>
      <protection locked="0"/>
    </xf>
    <xf numFmtId="166" fontId="11" fillId="0" borderId="1" xfId="3" applyNumberFormat="1" applyFont="1" applyBorder="1" applyAlignment="1" applyProtection="1">
      <alignment horizontal="right"/>
      <protection locked="0"/>
    </xf>
    <xf numFmtId="166" fontId="11" fillId="0" borderId="0" xfId="3" applyNumberFormat="1" applyFont="1" applyAlignment="1" applyProtection="1">
      <alignment horizontal="right"/>
      <protection locked="0"/>
    </xf>
    <xf numFmtId="166" fontId="8" fillId="0" borderId="0" xfId="3" applyNumberFormat="1" applyAlignment="1" applyProtection="1">
      <alignment horizontal="right" wrapText="1"/>
      <protection locked="0"/>
    </xf>
    <xf numFmtId="166" fontId="8" fillId="0" borderId="1" xfId="3" applyNumberFormat="1" applyBorder="1" applyAlignment="1" applyProtection="1">
      <alignment horizontal="right" wrapText="1"/>
      <protection locked="0"/>
    </xf>
    <xf numFmtId="4" fontId="2" fillId="3" borderId="0" xfId="3" applyNumberFormat="1" applyFont="1" applyFill="1" applyAlignment="1">
      <alignment horizontal="center" wrapText="1"/>
    </xf>
    <xf numFmtId="4" fontId="4" fillId="2" borderId="5" xfId="3" applyNumberFormat="1" applyFont="1" applyFill="1" applyBorder="1" applyAlignment="1">
      <alignment horizontal="center" wrapText="1"/>
    </xf>
    <xf numFmtId="166" fontId="2" fillId="0" borderId="8" xfId="3" applyNumberFormat="1" applyFont="1" applyBorder="1" applyAlignment="1">
      <alignment horizontal="center" wrapText="1"/>
    </xf>
    <xf numFmtId="4" fontId="4" fillId="2" borderId="3" xfId="3" applyNumberFormat="1" applyFont="1" applyFill="1" applyBorder="1" applyAlignment="1">
      <alignment horizontal="center" wrapText="1"/>
    </xf>
    <xf numFmtId="4" fontId="2" fillId="0" borderId="0" xfId="3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top" wrapText="1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>
      <alignment horizontal="center" wrapText="1"/>
    </xf>
    <xf numFmtId="4" fontId="0" fillId="0" borderId="13" xfId="0" applyNumberFormat="1" applyBorder="1" applyAlignment="1">
      <alignment horizontal="center" wrapText="1"/>
    </xf>
    <xf numFmtId="166" fontId="7" fillId="0" borderId="13" xfId="0" applyNumberFormat="1" applyFont="1" applyBorder="1" applyAlignment="1" applyProtection="1">
      <alignment horizontal="center" wrapText="1"/>
      <protection locked="0"/>
    </xf>
    <xf numFmtId="166" fontId="2" fillId="0" borderId="13" xfId="0" applyNumberFormat="1" applyFont="1" applyBorder="1" applyAlignment="1">
      <alignment horizontal="center" wrapText="1"/>
    </xf>
    <xf numFmtId="164" fontId="11" fillId="0" borderId="1" xfId="3" applyNumberFormat="1" applyFont="1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23" fillId="0" borderId="1" xfId="3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hidden="1"/>
    </xf>
    <xf numFmtId="165" fontId="15" fillId="0" borderId="0" xfId="2" applyFont="1" applyBorder="1" applyAlignment="1" applyProtection="1">
      <alignment horizontal="left" vertical="top"/>
      <protection hidden="1"/>
    </xf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Border="1" applyAlignment="1">
      <alignment horizontal="center" vertical="top" wrapText="1"/>
    </xf>
    <xf numFmtId="49" fontId="7" fillId="0" borderId="7" xfId="3" applyNumberFormat="1" applyFont="1" applyBorder="1" applyAlignment="1">
      <alignment horizontal="center" vertical="top" wrapText="1"/>
    </xf>
    <xf numFmtId="49" fontId="7" fillId="0" borderId="1" xfId="3" applyNumberFormat="1" applyFont="1" applyBorder="1" applyAlignment="1">
      <alignment horizontal="center" vertical="top" wrapText="1"/>
    </xf>
    <xf numFmtId="0" fontId="8" fillId="0" borderId="1" xfId="3" applyBorder="1" applyAlignment="1">
      <alignment horizontal="center" vertical="top" wrapText="1"/>
    </xf>
    <xf numFmtId="0" fontId="13" fillId="0" borderId="0" xfId="0" applyFont="1" applyAlignment="1">
      <alignment horizontal="justify" vertical="top" wrapText="1"/>
    </xf>
    <xf numFmtId="0" fontId="3" fillId="2" borderId="0" xfId="0" applyFont="1" applyFill="1" applyAlignment="1">
      <alignment horizontal="center" vertical="center" wrapText="1"/>
    </xf>
    <xf numFmtId="0" fontId="12" fillId="3" borderId="8" xfId="0" quotePrefix="1" applyFont="1" applyFill="1" applyBorder="1" applyAlignment="1">
      <alignment horizontal="left" vertical="center" wrapText="1"/>
    </xf>
  </cellXfs>
  <cellStyles count="4">
    <cellStyle name="Comma 2" xfId="2" xr:uid="{DC0412AA-7B74-43CD-AA8F-6637A1ACB8ED}"/>
    <cellStyle name="Excel Built-in Excel Built-in Normal 2" xfId="1" xr:uid="{00000000-0005-0000-0000-000000000000}"/>
    <cellStyle name="Normalno" xfId="0" builtinId="0"/>
    <cellStyle name="Normalno 2" xfId="3" xr:uid="{31F1FF04-D91C-42CB-BC9C-0A355AEFA6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6654-0481-463A-978D-6951A7DB3886}">
  <dimension ref="A1:M17"/>
  <sheetViews>
    <sheetView topLeftCell="A9" zoomScaleNormal="100" workbookViewId="0">
      <selection activeCell="H20" sqref="H20"/>
    </sheetView>
  </sheetViews>
  <sheetFormatPr defaultRowHeight="12.75" x14ac:dyDescent="0.2"/>
  <sheetData>
    <row r="1" spans="1:13" x14ac:dyDescent="0.2">
      <c r="A1" s="54"/>
    </row>
    <row r="8" spans="1:13" ht="23.25" x14ac:dyDescent="0.2">
      <c r="A8" s="176" t="s">
        <v>28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3" ht="14.25" x14ac:dyDescent="0.2">
      <c r="A9" s="55"/>
      <c r="B9" s="56"/>
      <c r="C9" s="57"/>
      <c r="D9" s="58"/>
      <c r="E9" s="59"/>
      <c r="F9" s="60"/>
    </row>
    <row r="10" spans="1:13" ht="23.25" x14ac:dyDescent="0.2">
      <c r="A10" s="177" t="s">
        <v>29</v>
      </c>
      <c r="B10" s="177"/>
      <c r="C10" s="177"/>
      <c r="D10" s="177"/>
      <c r="E10" s="177"/>
      <c r="F10" s="177"/>
      <c r="G10" s="178"/>
      <c r="H10" s="178"/>
      <c r="I10" s="178"/>
      <c r="J10" s="178"/>
      <c r="K10" s="178"/>
      <c r="L10" s="178"/>
      <c r="M10" s="178"/>
    </row>
    <row r="11" spans="1:13" ht="14.25" x14ac:dyDescent="0.2">
      <c r="A11" s="55"/>
      <c r="B11" s="56"/>
      <c r="C11" s="57"/>
      <c r="D11" s="58"/>
      <c r="E11" s="59"/>
      <c r="F11" s="60"/>
    </row>
    <row r="12" spans="1:13" ht="14.25" x14ac:dyDescent="0.2">
      <c r="A12" s="55"/>
      <c r="B12" s="56"/>
      <c r="C12" s="57"/>
      <c r="D12" s="58"/>
      <c r="E12" s="59"/>
      <c r="F12" s="60"/>
    </row>
    <row r="13" spans="1:13" ht="14.25" x14ac:dyDescent="0.2">
      <c r="A13" s="55"/>
      <c r="B13" s="56"/>
      <c r="C13" s="57"/>
      <c r="D13" s="58"/>
      <c r="E13" s="59"/>
      <c r="F13" s="60"/>
    </row>
    <row r="14" spans="1:13" ht="14.25" x14ac:dyDescent="0.2">
      <c r="A14" s="55"/>
      <c r="B14" s="56"/>
      <c r="C14" s="57"/>
      <c r="D14" s="58"/>
      <c r="E14" s="59"/>
      <c r="F14" s="60"/>
    </row>
    <row r="15" spans="1:13" ht="18" x14ac:dyDescent="0.25">
      <c r="A15" s="55"/>
      <c r="B15" s="61" t="s">
        <v>30</v>
      </c>
      <c r="C15" s="62"/>
      <c r="D15" s="62"/>
      <c r="E15" s="62"/>
      <c r="F15" s="60"/>
    </row>
    <row r="16" spans="1:13" ht="18" x14ac:dyDescent="0.25">
      <c r="A16" s="55"/>
      <c r="B16" s="61"/>
      <c r="C16" s="63"/>
      <c r="D16" s="64"/>
      <c r="E16" s="65"/>
      <c r="F16" s="60"/>
    </row>
    <row r="17" spans="1:6" ht="18" x14ac:dyDescent="0.25">
      <c r="A17" s="55"/>
      <c r="B17" s="66" t="s">
        <v>31</v>
      </c>
      <c r="C17" s="66"/>
      <c r="D17" s="66"/>
      <c r="E17" s="66"/>
      <c r="F17" s="60"/>
    </row>
  </sheetData>
  <sheetProtection algorithmName="SHA-512" hashValue="RLUbky9kJSp7iVvQY9rQRzNQG31Lb3ut6dnRV/8iiaYX3/V0ItHcmYc7mV2kAlloLszxyXCY09EPYRRBpqo9zA==" saltValue="xq5cWCAjqpDg2xxVyT1GKw==" spinCount="100000" sheet="1" objects="1" scenarios="1" selectLockedCells="1"/>
  <mergeCells count="2">
    <mergeCell ref="A8:L8"/>
    <mergeCell ref="A10:M10"/>
  </mergeCells>
  <pageMargins left="0.7" right="0.7" top="0.75" bottom="0.75" header="0.3" footer="0.3"/>
  <pageSetup scale="94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zoomScalePageLayoutView="80" workbookViewId="0">
      <selection activeCell="E7" sqref="E7"/>
    </sheetView>
  </sheetViews>
  <sheetFormatPr defaultColWidth="9.28515625" defaultRowHeight="12.75" x14ac:dyDescent="0.2"/>
  <cols>
    <col min="1" max="1" width="9.28515625" style="10"/>
    <col min="2" max="2" width="49.7109375" style="11" customWidth="1"/>
    <col min="3" max="3" width="9.28515625" style="9"/>
    <col min="4" max="4" width="12" style="12" customWidth="1"/>
    <col min="5" max="5" width="11.28515625" style="133" customWidth="1"/>
    <col min="6" max="6" width="12.7109375" style="128" customWidth="1"/>
    <col min="7" max="16384" width="9.28515625" style="9"/>
  </cols>
  <sheetData>
    <row r="1" spans="1:6" s="4" customFormat="1" ht="25.5" x14ac:dyDescent="0.2">
      <c r="A1" s="1" t="s">
        <v>0</v>
      </c>
      <c r="B1" s="2" t="s">
        <v>1</v>
      </c>
      <c r="C1" s="2" t="s">
        <v>2</v>
      </c>
      <c r="D1" s="3" t="s">
        <v>3</v>
      </c>
      <c r="E1" s="125" t="s">
        <v>32</v>
      </c>
      <c r="F1" s="126" t="s">
        <v>33</v>
      </c>
    </row>
    <row r="2" spans="1:6" s="4" customFormat="1" ht="13.5" thickBot="1" x14ac:dyDescent="0.25">
      <c r="A2" s="5"/>
      <c r="D2" s="6"/>
      <c r="E2" s="127"/>
      <c r="F2" s="128"/>
    </row>
    <row r="3" spans="1:6" s="8" customFormat="1" ht="30" customHeight="1" thickBot="1" x14ac:dyDescent="0.25">
      <c r="A3" s="14" t="s">
        <v>5</v>
      </c>
      <c r="B3" s="15" t="s">
        <v>35</v>
      </c>
      <c r="C3" s="15"/>
      <c r="D3" s="16"/>
      <c r="E3" s="129"/>
      <c r="F3" s="130"/>
    </row>
    <row r="4" spans="1:6" s="8" customFormat="1" ht="68.25" customHeight="1" thickBot="1" x14ac:dyDescent="0.25">
      <c r="A4" s="183" t="s">
        <v>13</v>
      </c>
      <c r="B4" s="184"/>
      <c r="C4" s="184"/>
      <c r="D4" s="184"/>
      <c r="E4" s="184"/>
      <c r="F4" s="185"/>
    </row>
    <row r="5" spans="1:6" ht="50.45" customHeight="1" x14ac:dyDescent="0.2">
      <c r="A5" s="22" t="s">
        <v>14</v>
      </c>
      <c r="B5" s="19" t="s">
        <v>36</v>
      </c>
      <c r="C5" s="23" t="s">
        <v>16</v>
      </c>
      <c r="D5" s="24">
        <v>1</v>
      </c>
      <c r="E5" s="131">
        <v>0</v>
      </c>
      <c r="F5" s="132">
        <f>D5*E5</f>
        <v>0</v>
      </c>
    </row>
    <row r="6" spans="1:6" ht="49.15" customHeight="1" x14ac:dyDescent="0.2">
      <c r="A6" s="22" t="s">
        <v>7</v>
      </c>
      <c r="B6" s="19" t="s">
        <v>69</v>
      </c>
      <c r="C6" s="23" t="s">
        <v>6</v>
      </c>
      <c r="D6" s="24">
        <v>2</v>
      </c>
      <c r="E6" s="131">
        <v>0</v>
      </c>
      <c r="F6" s="132">
        <f t="shared" ref="F6:F11" si="0">D6*E6</f>
        <v>0</v>
      </c>
    </row>
    <row r="7" spans="1:6" ht="46.15" customHeight="1" x14ac:dyDescent="0.2">
      <c r="A7" s="22" t="s">
        <v>8</v>
      </c>
      <c r="B7" s="18" t="s">
        <v>59</v>
      </c>
      <c r="C7" s="23" t="s">
        <v>12</v>
      </c>
      <c r="D7" s="24">
        <v>57</v>
      </c>
      <c r="E7" s="131">
        <v>0</v>
      </c>
      <c r="F7" s="132">
        <f t="shared" si="0"/>
        <v>0</v>
      </c>
    </row>
    <row r="8" spans="1:6" ht="63" customHeight="1" x14ac:dyDescent="0.2">
      <c r="A8" s="22" t="s">
        <v>9</v>
      </c>
      <c r="B8" s="18" t="s">
        <v>60</v>
      </c>
      <c r="C8" s="23" t="s">
        <v>12</v>
      </c>
      <c r="D8" s="24">
        <v>60</v>
      </c>
      <c r="E8" s="131">
        <v>0</v>
      </c>
      <c r="F8" s="132">
        <f t="shared" si="0"/>
        <v>0</v>
      </c>
    </row>
    <row r="9" spans="1:6" ht="51.6" customHeight="1" x14ac:dyDescent="0.2">
      <c r="A9" s="22" t="s">
        <v>10</v>
      </c>
      <c r="B9" s="18" t="s">
        <v>37</v>
      </c>
      <c r="C9" s="23" t="s">
        <v>6</v>
      </c>
      <c r="D9" s="24">
        <v>4</v>
      </c>
      <c r="E9" s="131">
        <v>0</v>
      </c>
      <c r="F9" s="132">
        <f t="shared" si="0"/>
        <v>0</v>
      </c>
    </row>
    <row r="10" spans="1:6" ht="43.15" customHeight="1" x14ac:dyDescent="0.2">
      <c r="A10" s="22" t="s">
        <v>11</v>
      </c>
      <c r="B10" s="18" t="s">
        <v>38</v>
      </c>
      <c r="C10" s="23" t="s">
        <v>6</v>
      </c>
      <c r="D10" s="24">
        <v>4</v>
      </c>
      <c r="E10" s="131">
        <v>0</v>
      </c>
      <c r="F10" s="132">
        <f t="shared" si="0"/>
        <v>0</v>
      </c>
    </row>
    <row r="11" spans="1:6" ht="43.15" customHeight="1" x14ac:dyDescent="0.2">
      <c r="A11" s="22" t="s">
        <v>15</v>
      </c>
      <c r="B11" s="18" t="s">
        <v>61</v>
      </c>
      <c r="C11" s="23" t="s">
        <v>16</v>
      </c>
      <c r="D11" s="24">
        <v>1</v>
      </c>
      <c r="E11" s="131">
        <v>0</v>
      </c>
      <c r="F11" s="132">
        <f t="shared" si="0"/>
        <v>0</v>
      </c>
    </row>
    <row r="12" spans="1:6" ht="13.5" thickBot="1" x14ac:dyDescent="0.25">
      <c r="A12" s="9"/>
    </row>
    <row r="13" spans="1:6" ht="18.600000000000001" customHeight="1" thickBot="1" x14ac:dyDescent="0.25">
      <c r="A13" s="21" t="s">
        <v>5</v>
      </c>
      <c r="B13" s="179" t="s">
        <v>34</v>
      </c>
      <c r="C13" s="180"/>
      <c r="D13" s="181" t="s">
        <v>4</v>
      </c>
      <c r="E13" s="182"/>
      <c r="F13" s="134">
        <f>SUM(F5:F11)</f>
        <v>0</v>
      </c>
    </row>
    <row r="14" spans="1:6" ht="44.65" customHeight="1" x14ac:dyDescent="0.2">
      <c r="A14" s="13"/>
      <c r="B14" s="67"/>
      <c r="C14" s="68"/>
      <c r="D14" s="69"/>
      <c r="E14" s="135"/>
      <c r="F14" s="136"/>
    </row>
    <row r="15" spans="1:6" ht="42.6" customHeight="1" x14ac:dyDescent="0.2">
      <c r="A15" s="9" t="str">
        <f>IF(B15="","",$A$3 &amp;"11")</f>
        <v/>
      </c>
      <c r="F15" s="128" t="str">
        <f t="shared" ref="F15:F53" si="1">IF(E15="","",D15*E15)</f>
        <v/>
      </c>
    </row>
    <row r="16" spans="1:6" ht="129" customHeight="1" x14ac:dyDescent="0.2">
      <c r="A16" s="9" t="str">
        <f>IF(B16="","",$A$3 &amp;"12")</f>
        <v/>
      </c>
      <c r="F16" s="128" t="str">
        <f t="shared" si="1"/>
        <v/>
      </c>
    </row>
    <row r="17" spans="1:6" ht="165.4" customHeight="1" x14ac:dyDescent="0.2">
      <c r="A17" s="9" t="str">
        <f>IF(B17="","",$A$3 &amp;"13")</f>
        <v/>
      </c>
      <c r="F17" s="128" t="str">
        <f t="shared" si="1"/>
        <v/>
      </c>
    </row>
    <row r="18" spans="1:6" ht="127.9" customHeight="1" x14ac:dyDescent="0.2">
      <c r="A18" s="9" t="str">
        <f>IF(B18="","",$A$3 &amp;"14")</f>
        <v/>
      </c>
      <c r="F18" s="128" t="str">
        <f t="shared" si="1"/>
        <v/>
      </c>
    </row>
    <row r="19" spans="1:6" ht="65.650000000000006" customHeight="1" x14ac:dyDescent="0.2">
      <c r="A19" s="9" t="str">
        <f>IF(B19="","",$A$3 &amp;"15")</f>
        <v/>
      </c>
      <c r="F19" s="128" t="str">
        <f t="shared" si="1"/>
        <v/>
      </c>
    </row>
    <row r="20" spans="1:6" ht="214.9" customHeight="1" x14ac:dyDescent="0.2">
      <c r="A20" s="9" t="str">
        <f>IF(B20="","",$A$3 &amp;"16")</f>
        <v/>
      </c>
      <c r="F20" s="128" t="str">
        <f t="shared" si="1"/>
        <v/>
      </c>
    </row>
    <row r="21" spans="1:6" ht="255" customHeight="1" x14ac:dyDescent="0.2">
      <c r="A21" s="9" t="str">
        <f>IF(B21="","",$A$3 &amp;"17")</f>
        <v/>
      </c>
      <c r="F21" s="128" t="str">
        <f t="shared" si="1"/>
        <v/>
      </c>
    </row>
    <row r="22" spans="1:6" x14ac:dyDescent="0.2">
      <c r="A22" s="9" t="str">
        <f>IF(B22="","",$A$3 &amp;"18")</f>
        <v/>
      </c>
      <c r="F22" s="128" t="str">
        <f t="shared" si="1"/>
        <v/>
      </c>
    </row>
    <row r="23" spans="1:6" x14ac:dyDescent="0.2">
      <c r="A23" s="9" t="str">
        <f>IF(B23="","",$A$3 &amp;"19")</f>
        <v/>
      </c>
      <c r="F23" s="128" t="str">
        <f t="shared" si="1"/>
        <v/>
      </c>
    </row>
    <row r="24" spans="1:6" x14ac:dyDescent="0.2">
      <c r="A24" s="9" t="str">
        <f>IF(B24="","",$A$3 &amp;"20")</f>
        <v/>
      </c>
      <c r="F24" s="128" t="str">
        <f t="shared" si="1"/>
        <v/>
      </c>
    </row>
    <row r="25" spans="1:6" x14ac:dyDescent="0.2">
      <c r="A25" s="9" t="str">
        <f>IF(B25="","",$A$3 &amp;"21")</f>
        <v/>
      </c>
      <c r="F25" s="128" t="str">
        <f t="shared" si="1"/>
        <v/>
      </c>
    </row>
    <row r="26" spans="1:6" x14ac:dyDescent="0.2">
      <c r="A26" s="9" t="str">
        <f>IF(B26="","",$A$3 &amp;"22")</f>
        <v/>
      </c>
      <c r="F26" s="128" t="str">
        <f t="shared" si="1"/>
        <v/>
      </c>
    </row>
    <row r="27" spans="1:6" x14ac:dyDescent="0.2">
      <c r="A27" s="9" t="str">
        <f>IF(B27="","",$A$3 &amp;"23")</f>
        <v/>
      </c>
      <c r="F27" s="128" t="str">
        <f t="shared" si="1"/>
        <v/>
      </c>
    </row>
    <row r="28" spans="1:6" ht="69.400000000000006" customHeight="1" x14ac:dyDescent="0.2">
      <c r="A28" s="9" t="str">
        <f>IF(B28="","",$A$3 &amp;"24")</f>
        <v/>
      </c>
      <c r="F28" s="128" t="str">
        <f t="shared" si="1"/>
        <v/>
      </c>
    </row>
    <row r="29" spans="1:6" x14ac:dyDescent="0.2">
      <c r="A29" s="9" t="str">
        <f>IF(B29="","",$A$3 &amp;"25")</f>
        <v/>
      </c>
      <c r="F29" s="128" t="str">
        <f t="shared" si="1"/>
        <v/>
      </c>
    </row>
    <row r="30" spans="1:6" x14ac:dyDescent="0.2">
      <c r="A30" s="9" t="str">
        <f>IF(B30="","",$A$3 &amp;"26")</f>
        <v/>
      </c>
      <c r="F30" s="128" t="str">
        <f t="shared" si="1"/>
        <v/>
      </c>
    </row>
    <row r="31" spans="1:6" x14ac:dyDescent="0.2">
      <c r="A31" s="9" t="str">
        <f>IF(B31="","",$A$3 &amp;"27")</f>
        <v/>
      </c>
      <c r="F31" s="128" t="str">
        <f t="shared" si="1"/>
        <v/>
      </c>
    </row>
    <row r="32" spans="1:6" x14ac:dyDescent="0.2">
      <c r="A32" s="9" t="str">
        <f>IF(B32="","",$A$3 &amp;"28")</f>
        <v/>
      </c>
      <c r="F32" s="128" t="str">
        <f t="shared" si="1"/>
        <v/>
      </c>
    </row>
    <row r="33" spans="1:6" ht="43.15" customHeight="1" x14ac:dyDescent="0.2">
      <c r="A33" s="9" t="str">
        <f>IF(B34="","",$A$3 &amp;"29")</f>
        <v/>
      </c>
      <c r="F33" s="128" t="str">
        <f t="shared" si="1"/>
        <v/>
      </c>
    </row>
    <row r="34" spans="1:6" x14ac:dyDescent="0.2">
      <c r="A34" s="9"/>
      <c r="F34" s="128" t="str">
        <f t="shared" si="1"/>
        <v/>
      </c>
    </row>
    <row r="35" spans="1:6" x14ac:dyDescent="0.2">
      <c r="A35" s="9"/>
      <c r="F35" s="128" t="str">
        <f t="shared" si="1"/>
        <v/>
      </c>
    </row>
    <row r="36" spans="1:6" ht="75.400000000000006" customHeight="1" x14ac:dyDescent="0.2">
      <c r="A36" s="9"/>
      <c r="F36" s="128" t="str">
        <f t="shared" si="1"/>
        <v/>
      </c>
    </row>
    <row r="37" spans="1:6" x14ac:dyDescent="0.2">
      <c r="A37" s="9" t="str">
        <f>IF(B37="","",$A$3 &amp;"33")</f>
        <v/>
      </c>
      <c r="F37" s="128" t="str">
        <f t="shared" si="1"/>
        <v/>
      </c>
    </row>
    <row r="38" spans="1:6" ht="57.75" customHeight="1" x14ac:dyDescent="0.2">
      <c r="A38" s="9" t="str">
        <f>IF(B38="","",$A$3 &amp;"34")</f>
        <v/>
      </c>
      <c r="F38" s="128" t="str">
        <f t="shared" si="1"/>
        <v/>
      </c>
    </row>
    <row r="39" spans="1:6" ht="55.5" customHeight="1" x14ac:dyDescent="0.2">
      <c r="A39" s="9" t="str">
        <f>IF(B39="","",$A$3 &amp;"35")</f>
        <v/>
      </c>
      <c r="F39" s="128" t="str">
        <f t="shared" si="1"/>
        <v/>
      </c>
    </row>
    <row r="40" spans="1:6" customFormat="1" ht="27.75" customHeight="1" x14ac:dyDescent="0.2">
      <c r="A40" s="9" t="str">
        <f>IF(B40="","",$A$3 &amp;"36")</f>
        <v/>
      </c>
      <c r="B40" s="11"/>
      <c r="C40" s="9"/>
      <c r="D40" s="12"/>
      <c r="E40" s="133"/>
      <c r="F40" s="128" t="str">
        <f t="shared" si="1"/>
        <v/>
      </c>
    </row>
    <row r="41" spans="1:6" customFormat="1" x14ac:dyDescent="0.2">
      <c r="A41" s="9" t="str">
        <f>IF(B41="","",$A$3 &amp;"37")</f>
        <v/>
      </c>
      <c r="B41" s="11"/>
      <c r="C41" s="9"/>
      <c r="D41" s="12"/>
      <c r="E41" s="133"/>
      <c r="F41" s="128" t="str">
        <f t="shared" si="1"/>
        <v/>
      </c>
    </row>
    <row r="42" spans="1:6" customFormat="1" ht="14.25" customHeight="1" x14ac:dyDescent="0.2">
      <c r="A42" s="9" t="str">
        <f>IF(B42="","",$A$3 &amp;"38")</f>
        <v/>
      </c>
      <c r="B42" s="11"/>
      <c r="C42" s="9"/>
      <c r="D42" s="12"/>
      <c r="E42" s="133"/>
      <c r="F42" s="128" t="str">
        <f t="shared" si="1"/>
        <v/>
      </c>
    </row>
    <row r="43" spans="1:6" customFormat="1" ht="14.25" customHeight="1" x14ac:dyDescent="0.2">
      <c r="A43" s="9" t="str">
        <f>IF(B43="","",$A$3 &amp;"39")</f>
        <v/>
      </c>
      <c r="B43" s="11"/>
      <c r="C43" s="9"/>
      <c r="D43" s="12"/>
      <c r="E43" s="133"/>
      <c r="F43" s="128" t="str">
        <f t="shared" si="1"/>
        <v/>
      </c>
    </row>
    <row r="44" spans="1:6" ht="52.5" customHeight="1" x14ac:dyDescent="0.2">
      <c r="A44" s="9" t="str">
        <f>IF(B44="","",$A$3 &amp;"40")</f>
        <v/>
      </c>
      <c r="F44" s="128" t="str">
        <f t="shared" si="1"/>
        <v/>
      </c>
    </row>
    <row r="45" spans="1:6" customFormat="1" ht="16.5" customHeight="1" x14ac:dyDescent="0.2">
      <c r="A45" s="9" t="str">
        <f>IF(B45="","",$A$3 &amp;"41")</f>
        <v/>
      </c>
      <c r="B45" s="11"/>
      <c r="C45" s="9"/>
      <c r="D45" s="12"/>
      <c r="E45" s="133"/>
      <c r="F45" s="128" t="str">
        <f t="shared" si="1"/>
        <v/>
      </c>
    </row>
    <row r="46" spans="1:6" customFormat="1" ht="15" customHeight="1" x14ac:dyDescent="0.2">
      <c r="A46" s="9" t="str">
        <f>IF(B46="","",$A$3 &amp;"42")</f>
        <v/>
      </c>
      <c r="B46" s="11"/>
      <c r="C46" s="9"/>
      <c r="D46" s="12"/>
      <c r="E46" s="133"/>
      <c r="F46" s="128" t="str">
        <f t="shared" si="1"/>
        <v/>
      </c>
    </row>
    <row r="47" spans="1:6" customFormat="1" ht="12.75" customHeight="1" x14ac:dyDescent="0.2">
      <c r="A47" s="9" t="str">
        <f>IF(B47="","",$A$3 &amp;"43")</f>
        <v/>
      </c>
      <c r="B47" s="11"/>
      <c r="C47" s="9"/>
      <c r="D47" s="12"/>
      <c r="E47" s="133"/>
      <c r="F47" s="128" t="str">
        <f t="shared" si="1"/>
        <v/>
      </c>
    </row>
    <row r="48" spans="1:6" customFormat="1" ht="29.25" customHeight="1" x14ac:dyDescent="0.2">
      <c r="A48" s="9" t="str">
        <f>IF(B48="","",$A$3 &amp;"44")</f>
        <v/>
      </c>
      <c r="B48" s="11"/>
      <c r="C48" s="9"/>
      <c r="D48" s="12"/>
      <c r="E48" s="133"/>
      <c r="F48" s="128" t="str">
        <f t="shared" si="1"/>
        <v/>
      </c>
    </row>
    <row r="49" spans="1:6" customFormat="1" ht="18" customHeight="1" x14ac:dyDescent="0.2">
      <c r="A49" s="9" t="str">
        <f>IF(B49="","",$A$3 &amp;"45")</f>
        <v/>
      </c>
      <c r="B49" s="11"/>
      <c r="C49" s="9"/>
      <c r="D49" s="12"/>
      <c r="E49" s="133"/>
      <c r="F49" s="128" t="str">
        <f t="shared" si="1"/>
        <v/>
      </c>
    </row>
    <row r="50" spans="1:6" ht="31.9" customHeight="1" x14ac:dyDescent="0.2">
      <c r="A50" s="9" t="str">
        <f>IF(B50="","",$A$3 &amp;"46")</f>
        <v/>
      </c>
      <c r="F50" s="128" t="str">
        <f t="shared" si="1"/>
        <v/>
      </c>
    </row>
    <row r="51" spans="1:6" x14ac:dyDescent="0.2">
      <c r="A51" s="9" t="str">
        <f>IF(B51="","",$A$3 &amp;"47")</f>
        <v/>
      </c>
      <c r="F51" s="128" t="str">
        <f t="shared" si="1"/>
        <v/>
      </c>
    </row>
    <row r="52" spans="1:6" x14ac:dyDescent="0.2">
      <c r="A52" s="9" t="str">
        <f>IF(B52="","",$A$3 &amp;"48")</f>
        <v/>
      </c>
      <c r="F52" s="128" t="str">
        <f t="shared" si="1"/>
        <v/>
      </c>
    </row>
    <row r="53" spans="1:6" x14ac:dyDescent="0.2">
      <c r="A53" s="9" t="str">
        <f>IF(B53="","",$A$3 &amp;"49")</f>
        <v/>
      </c>
      <c r="F53" s="128" t="str">
        <f t="shared" si="1"/>
        <v/>
      </c>
    </row>
    <row r="54" spans="1:6" x14ac:dyDescent="0.2">
      <c r="A54" s="9" t="str">
        <f>IF(B54="","",$A$3 &amp;"50")</f>
        <v/>
      </c>
      <c r="F54" s="128" t="str">
        <f>IF(E54="","",D54*E54)</f>
        <v/>
      </c>
    </row>
    <row r="56" spans="1:6" x14ac:dyDescent="0.2">
      <c r="A56" s="25"/>
      <c r="B56" s="26"/>
      <c r="C56" s="27"/>
      <c r="D56" s="28"/>
      <c r="E56" s="137"/>
    </row>
    <row r="57" spans="1:6" x14ac:dyDescent="0.2">
      <c r="A57" s="25"/>
      <c r="B57" s="26"/>
      <c r="C57" s="27"/>
      <c r="D57" s="28"/>
      <c r="E57" s="137"/>
    </row>
  </sheetData>
  <sheetProtection algorithmName="SHA-512" hashValue="ze5eA3O+Gia3wQrH8EgkMsynWAvVYh2bU2zLZoPQVzRKD1QZB56mnEjJJCO2lYw4vNKevgPg3eXeZqR9OI4LqQ==" saltValue="ZAgQ8+X5lYkmbsir5CjI9w==" spinCount="100000" sheet="1" objects="1" scenarios="1" selectLockedCells="1"/>
  <mergeCells count="3">
    <mergeCell ref="B13:C13"/>
    <mergeCell ref="D13:E13"/>
    <mergeCell ref="A4:F4"/>
  </mergeCells>
  <phoneticPr fontId="20" type="noConversion"/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
</oddHeader>
    <oddFooter>&amp;CADRIACON d.o.o., Rijeka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5C4A-C8E1-4564-A9CE-E38DAAD485C9}">
  <dimension ref="A1:F83"/>
  <sheetViews>
    <sheetView zoomScaleNormal="100" zoomScalePageLayoutView="70" workbookViewId="0">
      <selection activeCell="E6" sqref="E6"/>
    </sheetView>
  </sheetViews>
  <sheetFormatPr defaultColWidth="9.28515625" defaultRowHeight="12.75" x14ac:dyDescent="0.2"/>
  <cols>
    <col min="1" max="1" width="9.28515625" style="10"/>
    <col min="2" max="2" width="49.7109375" style="11" customWidth="1"/>
    <col min="3" max="3" width="10.28515625" style="9" customWidth="1"/>
    <col min="4" max="4" width="12" style="12" customWidth="1"/>
    <col min="5" max="5" width="11.28515625" style="133" customWidth="1"/>
    <col min="6" max="6" width="12.7109375" style="128" customWidth="1"/>
    <col min="7" max="16384" width="9.28515625" style="9"/>
  </cols>
  <sheetData>
    <row r="1" spans="1:6" s="4" customFormat="1" ht="4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32</v>
      </c>
      <c r="F1" s="165" t="s">
        <v>33</v>
      </c>
    </row>
    <row r="2" spans="1:6" s="4" customFormat="1" ht="13.5" thickBot="1" x14ac:dyDescent="0.25">
      <c r="A2" s="5"/>
      <c r="D2" s="6"/>
      <c r="E2" s="127"/>
      <c r="F2" s="128"/>
    </row>
    <row r="3" spans="1:6" s="8" customFormat="1" ht="30" customHeight="1" thickBot="1" x14ac:dyDescent="0.25">
      <c r="A3" s="14" t="s">
        <v>22</v>
      </c>
      <c r="B3" s="186" t="s">
        <v>48</v>
      </c>
      <c r="C3" s="186"/>
      <c r="D3" s="186"/>
      <c r="E3" s="186"/>
      <c r="F3" s="187"/>
    </row>
    <row r="4" spans="1:6" s="8" customFormat="1" ht="68.25" customHeight="1" x14ac:dyDescent="0.2">
      <c r="A4" s="188" t="s">
        <v>13</v>
      </c>
      <c r="B4" s="189"/>
      <c r="C4" s="189"/>
      <c r="D4" s="189"/>
      <c r="E4" s="189"/>
      <c r="F4" s="190"/>
    </row>
    <row r="5" spans="1:6" ht="160.5" customHeight="1" x14ac:dyDescent="0.2">
      <c r="A5" s="76" t="s">
        <v>21</v>
      </c>
      <c r="B5" s="207" t="s">
        <v>110</v>
      </c>
      <c r="C5" s="77" t="s">
        <v>12</v>
      </c>
      <c r="D5" s="78">
        <v>70</v>
      </c>
      <c r="E5" s="141">
        <v>0</v>
      </c>
      <c r="F5" s="138">
        <f t="shared" ref="F5:F12" si="0">D5*E5</f>
        <v>0</v>
      </c>
    </row>
    <row r="6" spans="1:6" ht="75" customHeight="1" x14ac:dyDescent="0.2">
      <c r="A6" s="22" t="s">
        <v>20</v>
      </c>
      <c r="B6" s="18" t="s">
        <v>111</v>
      </c>
      <c r="C6" s="70" t="s">
        <v>12</v>
      </c>
      <c r="D6" s="24">
        <v>55</v>
      </c>
      <c r="E6" s="131">
        <v>0</v>
      </c>
      <c r="F6" s="132">
        <f t="shared" si="0"/>
        <v>0</v>
      </c>
    </row>
    <row r="7" spans="1:6" ht="51.6" customHeight="1" x14ac:dyDescent="0.2">
      <c r="A7" s="22" t="s">
        <v>18</v>
      </c>
      <c r="B7" s="18" t="s">
        <v>50</v>
      </c>
      <c r="C7" s="70" t="s">
        <v>49</v>
      </c>
      <c r="D7" s="24">
        <v>80</v>
      </c>
      <c r="E7" s="131">
        <v>0</v>
      </c>
      <c r="F7" s="132">
        <f t="shared" si="0"/>
        <v>0</v>
      </c>
    </row>
    <row r="8" spans="1:6" ht="45.6" customHeight="1" x14ac:dyDescent="0.2">
      <c r="A8" s="22" t="s">
        <v>19</v>
      </c>
      <c r="B8" s="18" t="s">
        <v>53</v>
      </c>
      <c r="C8" s="70" t="s">
        <v>12</v>
      </c>
      <c r="D8" s="24">
        <v>180</v>
      </c>
      <c r="E8" s="131">
        <v>0</v>
      </c>
      <c r="F8" s="132">
        <f t="shared" si="0"/>
        <v>0</v>
      </c>
    </row>
    <row r="9" spans="1:6" ht="44.45" customHeight="1" x14ac:dyDescent="0.2">
      <c r="A9" s="22" t="s">
        <v>23</v>
      </c>
      <c r="B9" s="18" t="s">
        <v>51</v>
      </c>
      <c r="C9" s="70" t="s">
        <v>12</v>
      </c>
      <c r="D9" s="24">
        <v>80</v>
      </c>
      <c r="E9" s="131">
        <v>0</v>
      </c>
      <c r="F9" s="132">
        <f t="shared" si="0"/>
        <v>0</v>
      </c>
    </row>
    <row r="10" spans="1:6" ht="58.15" customHeight="1" x14ac:dyDescent="0.2">
      <c r="A10" s="22" t="s">
        <v>40</v>
      </c>
      <c r="B10" s="18" t="s">
        <v>52</v>
      </c>
      <c r="C10" s="70" t="s">
        <v>49</v>
      </c>
      <c r="D10" s="24">
        <v>180</v>
      </c>
      <c r="E10" s="131">
        <v>0</v>
      </c>
      <c r="F10" s="132">
        <f t="shared" si="0"/>
        <v>0</v>
      </c>
    </row>
    <row r="11" spans="1:6" ht="63" customHeight="1" x14ac:dyDescent="0.2">
      <c r="A11" s="22" t="s">
        <v>41</v>
      </c>
      <c r="B11" s="18" t="s">
        <v>68</v>
      </c>
      <c r="C11" s="70" t="s">
        <v>17</v>
      </c>
      <c r="D11" s="24">
        <v>30</v>
      </c>
      <c r="E11" s="131">
        <v>0</v>
      </c>
      <c r="F11" s="132">
        <f t="shared" si="0"/>
        <v>0</v>
      </c>
    </row>
    <row r="12" spans="1:6" ht="61.5" customHeight="1" thickBot="1" x14ac:dyDescent="0.25">
      <c r="A12" s="22" t="s">
        <v>43</v>
      </c>
      <c r="B12" s="18" t="s">
        <v>67</v>
      </c>
      <c r="C12" s="23" t="s">
        <v>6</v>
      </c>
      <c r="D12" s="24">
        <v>8</v>
      </c>
      <c r="E12" s="131">
        <v>0</v>
      </c>
      <c r="F12" s="132">
        <f t="shared" si="0"/>
        <v>0</v>
      </c>
    </row>
    <row r="13" spans="1:6" ht="27.6" customHeight="1" thickBot="1" x14ac:dyDescent="0.25">
      <c r="A13" s="21" t="s">
        <v>22</v>
      </c>
      <c r="B13" s="179" t="s">
        <v>65</v>
      </c>
      <c r="C13" s="180"/>
      <c r="D13" s="181" t="s">
        <v>4</v>
      </c>
      <c r="E13" s="182"/>
      <c r="F13" s="134">
        <f>SUM(F5:F12)</f>
        <v>0</v>
      </c>
    </row>
    <row r="14" spans="1:6" ht="27" customHeight="1" x14ac:dyDescent="0.2">
      <c r="B14" s="7"/>
    </row>
    <row r="15" spans="1:6" ht="27" customHeight="1" x14ac:dyDescent="0.2">
      <c r="A15" s="13"/>
      <c r="B15" s="73"/>
      <c r="C15" s="74"/>
      <c r="D15" s="75"/>
      <c r="E15" s="139"/>
      <c r="F15" s="140"/>
    </row>
    <row r="16" spans="1:6" ht="80.45" customHeight="1" x14ac:dyDescent="0.2">
      <c r="A16" s="9" t="str">
        <f>IF(B16="","",$A$3 &amp;"11")</f>
        <v/>
      </c>
      <c r="F16" s="128" t="str">
        <f t="shared" ref="F16:F54" si="1">IF(E16="","",D16*E16)</f>
        <v/>
      </c>
    </row>
    <row r="17" spans="1:6" ht="75.599999999999994" customHeight="1" x14ac:dyDescent="0.2">
      <c r="A17" s="9" t="str">
        <f>IF(B17="","",$A$3 &amp;"12")</f>
        <v/>
      </c>
      <c r="F17" s="128" t="str">
        <f t="shared" si="1"/>
        <v/>
      </c>
    </row>
    <row r="18" spans="1:6" ht="84" customHeight="1" x14ac:dyDescent="0.2">
      <c r="A18" s="9" t="str">
        <f>IF(B18="","",$A$3 &amp;"13")</f>
        <v/>
      </c>
      <c r="F18" s="128" t="str">
        <f t="shared" si="1"/>
        <v/>
      </c>
    </row>
    <row r="19" spans="1:6" ht="63" customHeight="1" x14ac:dyDescent="0.2">
      <c r="A19" s="9" t="str">
        <f>IF(B19="","",$A$3 &amp;"14")</f>
        <v/>
      </c>
      <c r="F19" s="128" t="str">
        <f t="shared" si="1"/>
        <v/>
      </c>
    </row>
    <row r="20" spans="1:6" ht="60" customHeight="1" x14ac:dyDescent="0.2">
      <c r="A20" s="9" t="str">
        <f>IF(B20="","",$A$3 &amp;"15")</f>
        <v/>
      </c>
      <c r="F20" s="128" t="str">
        <f t="shared" si="1"/>
        <v/>
      </c>
    </row>
    <row r="21" spans="1:6" ht="41.45" customHeight="1" x14ac:dyDescent="0.2">
      <c r="A21" s="9" t="str">
        <f>IF(B21="","",$A$3 &amp;"16")</f>
        <v/>
      </c>
      <c r="F21" s="128" t="str">
        <f t="shared" si="1"/>
        <v/>
      </c>
    </row>
    <row r="22" spans="1:6" x14ac:dyDescent="0.2">
      <c r="A22" s="9" t="str">
        <f>IF(B22="","",$A$3 &amp;"17")</f>
        <v/>
      </c>
      <c r="F22" s="128" t="str">
        <f t="shared" si="1"/>
        <v/>
      </c>
    </row>
    <row r="23" spans="1:6" x14ac:dyDescent="0.2">
      <c r="A23" s="9" t="str">
        <f>IF(B23="","",$A$3 &amp;"18")</f>
        <v/>
      </c>
      <c r="F23" s="128" t="str">
        <f t="shared" si="1"/>
        <v/>
      </c>
    </row>
    <row r="24" spans="1:6" x14ac:dyDescent="0.2">
      <c r="A24" s="9" t="str">
        <f>IF(B24="","",$A$3 &amp;"19")</f>
        <v/>
      </c>
      <c r="F24" s="128" t="str">
        <f t="shared" si="1"/>
        <v/>
      </c>
    </row>
    <row r="25" spans="1:6" x14ac:dyDescent="0.2">
      <c r="A25" s="9" t="str">
        <f>IF(B25="","",$A$3 &amp;"20")</f>
        <v/>
      </c>
      <c r="F25" s="128" t="str">
        <f t="shared" si="1"/>
        <v/>
      </c>
    </row>
    <row r="26" spans="1:6" x14ac:dyDescent="0.2">
      <c r="A26" s="9" t="str">
        <f>IF(B26="","",$A$3 &amp;"21")</f>
        <v/>
      </c>
      <c r="F26" s="128" t="str">
        <f t="shared" si="1"/>
        <v/>
      </c>
    </row>
    <row r="27" spans="1:6" x14ac:dyDescent="0.2">
      <c r="A27" s="9" t="str">
        <f>IF(B27="","",$A$3 &amp;"22")</f>
        <v/>
      </c>
      <c r="F27" s="128" t="str">
        <f t="shared" si="1"/>
        <v/>
      </c>
    </row>
    <row r="28" spans="1:6" x14ac:dyDescent="0.2">
      <c r="A28" s="9" t="str">
        <f>IF(B28="","",$A$3 &amp;"23")</f>
        <v/>
      </c>
      <c r="F28" s="128" t="str">
        <f t="shared" si="1"/>
        <v/>
      </c>
    </row>
    <row r="29" spans="1:6" x14ac:dyDescent="0.2">
      <c r="A29" s="9" t="str">
        <f>IF(B29="","",$A$3 &amp;"24")</f>
        <v/>
      </c>
      <c r="F29" s="128" t="str">
        <f t="shared" si="1"/>
        <v/>
      </c>
    </row>
    <row r="30" spans="1:6" x14ac:dyDescent="0.2">
      <c r="A30" s="9" t="str">
        <f>IF(B30="","",$A$3 &amp;"25")</f>
        <v/>
      </c>
      <c r="F30" s="128" t="str">
        <f t="shared" si="1"/>
        <v/>
      </c>
    </row>
    <row r="31" spans="1:6" x14ac:dyDescent="0.2">
      <c r="A31" s="9" t="str">
        <f>IF(B31="","",$A$3 &amp;"26")</f>
        <v/>
      </c>
      <c r="F31" s="128" t="str">
        <f t="shared" si="1"/>
        <v/>
      </c>
    </row>
    <row r="32" spans="1:6" x14ac:dyDescent="0.2">
      <c r="A32" s="9" t="str">
        <f>IF(B32="","",$A$3 &amp;"27")</f>
        <v/>
      </c>
      <c r="F32" s="128" t="str">
        <f t="shared" si="1"/>
        <v/>
      </c>
    </row>
    <row r="33" spans="1:6" x14ac:dyDescent="0.2">
      <c r="A33" s="9" t="str">
        <f>IF(B33="","",$A$3 &amp;"28")</f>
        <v/>
      </c>
      <c r="F33" s="128" t="str">
        <f t="shared" si="1"/>
        <v/>
      </c>
    </row>
    <row r="34" spans="1:6" x14ac:dyDescent="0.2">
      <c r="A34" s="9" t="str">
        <f>IF(B35="","",$A$3 &amp;"29")</f>
        <v/>
      </c>
      <c r="F34" s="128" t="str">
        <f t="shared" si="1"/>
        <v/>
      </c>
    </row>
    <row r="35" spans="1:6" x14ac:dyDescent="0.2">
      <c r="A35" s="9"/>
      <c r="F35" s="128" t="str">
        <f t="shared" si="1"/>
        <v/>
      </c>
    </row>
    <row r="36" spans="1:6" x14ac:dyDescent="0.2">
      <c r="A36" s="9"/>
      <c r="F36" s="128" t="str">
        <f t="shared" si="1"/>
        <v/>
      </c>
    </row>
    <row r="37" spans="1:6" x14ac:dyDescent="0.2">
      <c r="A37" s="9"/>
      <c r="F37" s="128" t="str">
        <f t="shared" si="1"/>
        <v/>
      </c>
    </row>
    <row r="38" spans="1:6" x14ac:dyDescent="0.2">
      <c r="A38" s="9" t="str">
        <f>IF(B38="","",$A$3 &amp;"33")</f>
        <v/>
      </c>
      <c r="F38" s="128" t="str">
        <f t="shared" si="1"/>
        <v/>
      </c>
    </row>
    <row r="39" spans="1:6" x14ac:dyDescent="0.2">
      <c r="A39" s="9" t="str">
        <f>IF(B39="","",$A$3 &amp;"34")</f>
        <v/>
      </c>
      <c r="F39" s="128" t="str">
        <f t="shared" si="1"/>
        <v/>
      </c>
    </row>
    <row r="40" spans="1:6" x14ac:dyDescent="0.2">
      <c r="A40" s="9" t="str">
        <f>IF(B40="","",$A$3 &amp;"35")</f>
        <v/>
      </c>
      <c r="F40" s="128" t="str">
        <f t="shared" si="1"/>
        <v/>
      </c>
    </row>
    <row r="41" spans="1:6" x14ac:dyDescent="0.2">
      <c r="A41" s="9" t="str">
        <f>IF(B41="","",$A$3 &amp;"36")</f>
        <v/>
      </c>
      <c r="F41" s="128" t="str">
        <f t="shared" si="1"/>
        <v/>
      </c>
    </row>
    <row r="42" spans="1:6" x14ac:dyDescent="0.2">
      <c r="A42" s="9" t="str">
        <f>IF(B42="","",$A$3 &amp;"37")</f>
        <v/>
      </c>
      <c r="F42" s="128" t="str">
        <f t="shared" si="1"/>
        <v/>
      </c>
    </row>
    <row r="43" spans="1:6" x14ac:dyDescent="0.2">
      <c r="A43" s="9" t="str">
        <f>IF(B43="","",$A$3 &amp;"38")</f>
        <v/>
      </c>
      <c r="F43" s="128" t="str">
        <f t="shared" si="1"/>
        <v/>
      </c>
    </row>
    <row r="44" spans="1:6" x14ac:dyDescent="0.2">
      <c r="A44" s="9" t="str">
        <f>IF(B44="","",$A$3 &amp;"39")</f>
        <v/>
      </c>
      <c r="F44" s="128" t="str">
        <f t="shared" si="1"/>
        <v/>
      </c>
    </row>
    <row r="45" spans="1:6" x14ac:dyDescent="0.2">
      <c r="A45" s="9" t="str">
        <f>IF(B45="","",$A$3 &amp;"40")</f>
        <v/>
      </c>
      <c r="F45" s="128" t="str">
        <f t="shared" si="1"/>
        <v/>
      </c>
    </row>
    <row r="46" spans="1:6" x14ac:dyDescent="0.2">
      <c r="A46" s="9" t="str">
        <f>IF(B46="","",$A$3 &amp;"41")</f>
        <v/>
      </c>
      <c r="F46" s="128" t="str">
        <f t="shared" si="1"/>
        <v/>
      </c>
    </row>
    <row r="47" spans="1:6" x14ac:dyDescent="0.2">
      <c r="A47" s="9" t="str">
        <f>IF(B47="","",$A$3 &amp;"42")</f>
        <v/>
      </c>
      <c r="F47" s="128" t="str">
        <f t="shared" si="1"/>
        <v/>
      </c>
    </row>
    <row r="48" spans="1:6" x14ac:dyDescent="0.2">
      <c r="A48" s="9" t="str">
        <f>IF(B48="","",$A$3 &amp;"43")</f>
        <v/>
      </c>
      <c r="F48" s="128" t="str">
        <f t="shared" si="1"/>
        <v/>
      </c>
    </row>
    <row r="49" spans="1:6" x14ac:dyDescent="0.2">
      <c r="A49" s="9" t="str">
        <f>IF(B49="","",$A$3 &amp;"44")</f>
        <v/>
      </c>
      <c r="F49" s="128" t="str">
        <f t="shared" si="1"/>
        <v/>
      </c>
    </row>
    <row r="50" spans="1:6" x14ac:dyDescent="0.2">
      <c r="A50" s="9" t="str">
        <f>IF(B50="","",$A$3 &amp;"45")</f>
        <v/>
      </c>
      <c r="F50" s="128" t="str">
        <f t="shared" si="1"/>
        <v/>
      </c>
    </row>
    <row r="51" spans="1:6" x14ac:dyDescent="0.2">
      <c r="A51" s="9" t="str">
        <f>IF(B51="","",$A$3 &amp;"46")</f>
        <v/>
      </c>
      <c r="F51" s="128" t="str">
        <f t="shared" si="1"/>
        <v/>
      </c>
    </row>
    <row r="52" spans="1:6" x14ac:dyDescent="0.2">
      <c r="A52" s="9" t="str">
        <f>IF(B52="","",$A$3 &amp;"47")</f>
        <v/>
      </c>
      <c r="F52" s="128" t="str">
        <f t="shared" si="1"/>
        <v/>
      </c>
    </row>
    <row r="53" spans="1:6" x14ac:dyDescent="0.2">
      <c r="A53" s="9" t="str">
        <f>IF(B53="","",$A$3 &amp;"48")</f>
        <v/>
      </c>
      <c r="F53" s="128" t="str">
        <f t="shared" si="1"/>
        <v/>
      </c>
    </row>
    <row r="54" spans="1:6" x14ac:dyDescent="0.2">
      <c r="A54" s="9" t="str">
        <f>IF(B54="","",$A$3 &amp;"49")</f>
        <v/>
      </c>
      <c r="F54" s="128" t="str">
        <f t="shared" si="1"/>
        <v/>
      </c>
    </row>
    <row r="55" spans="1:6" x14ac:dyDescent="0.2">
      <c r="A55" s="9" t="str">
        <f>IF(B55="","",$A$3 &amp;"50")</f>
        <v/>
      </c>
      <c r="F55" s="128" t="str">
        <f>IF(E55="","",D55*E55)</f>
        <v/>
      </c>
    </row>
    <row r="57" spans="1:6" x14ac:dyDescent="0.2">
      <c r="A57" s="25"/>
      <c r="B57" s="26"/>
      <c r="C57" s="27"/>
      <c r="D57" s="28"/>
      <c r="E57" s="137"/>
    </row>
    <row r="58" spans="1:6" x14ac:dyDescent="0.2">
      <c r="A58" s="25"/>
      <c r="B58" s="26"/>
      <c r="C58" s="27"/>
      <c r="D58" s="28"/>
      <c r="E58" s="137"/>
    </row>
    <row r="70" spans="1:6" customFormat="1" x14ac:dyDescent="0.2">
      <c r="A70" s="10"/>
      <c r="B70" s="11"/>
      <c r="C70" s="9"/>
      <c r="D70" s="12"/>
      <c r="E70" s="133"/>
      <c r="F70" s="128"/>
    </row>
    <row r="71" spans="1:6" customFormat="1" x14ac:dyDescent="0.2">
      <c r="A71" s="10"/>
      <c r="B71" s="11"/>
      <c r="C71" s="9"/>
      <c r="D71" s="12"/>
      <c r="E71" s="133"/>
      <c r="F71" s="128"/>
    </row>
    <row r="72" spans="1:6" customFormat="1" x14ac:dyDescent="0.2">
      <c r="A72" s="10"/>
      <c r="B72" s="11"/>
      <c r="C72" s="9"/>
      <c r="D72" s="12"/>
      <c r="E72" s="133"/>
      <c r="F72" s="128"/>
    </row>
    <row r="73" spans="1:6" customFormat="1" x14ac:dyDescent="0.2">
      <c r="A73" s="10"/>
      <c r="B73" s="11"/>
      <c r="C73" s="9"/>
      <c r="D73" s="12"/>
      <c r="E73" s="133"/>
      <c r="F73" s="128"/>
    </row>
    <row r="74" spans="1:6" ht="30.4" customHeight="1" x14ac:dyDescent="0.2"/>
    <row r="76" spans="1:6" customFormat="1" x14ac:dyDescent="0.2">
      <c r="A76" s="10"/>
      <c r="B76" s="11"/>
      <c r="C76" s="9"/>
      <c r="D76" s="12"/>
      <c r="E76" s="133"/>
      <c r="F76" s="128"/>
    </row>
    <row r="77" spans="1:6" customFormat="1" ht="15" customHeight="1" x14ac:dyDescent="0.2">
      <c r="A77" s="10"/>
      <c r="B77" s="11"/>
      <c r="C77" s="9"/>
      <c r="D77" s="12"/>
      <c r="E77" s="133"/>
      <c r="F77" s="128"/>
    </row>
    <row r="78" spans="1:6" customFormat="1" ht="118.5" customHeight="1" x14ac:dyDescent="0.2">
      <c r="A78" s="10"/>
      <c r="B78" s="11"/>
      <c r="C78" s="9"/>
      <c r="D78" s="12"/>
      <c r="E78" s="133"/>
      <c r="F78" s="128"/>
    </row>
    <row r="79" spans="1:6" customFormat="1" x14ac:dyDescent="0.2">
      <c r="A79" s="10"/>
      <c r="B79" s="11"/>
      <c r="C79" s="9"/>
      <c r="D79" s="12"/>
      <c r="E79" s="133"/>
      <c r="F79" s="128"/>
    </row>
    <row r="80" spans="1:6" customFormat="1" x14ac:dyDescent="0.2">
      <c r="A80" s="10"/>
      <c r="B80" s="11"/>
      <c r="C80" s="9"/>
      <c r="D80" s="12"/>
      <c r="E80" s="133"/>
      <c r="F80" s="128"/>
    </row>
    <row r="81" ht="142.5" customHeight="1" x14ac:dyDescent="0.2"/>
    <row r="83" ht="54.4" customHeight="1" x14ac:dyDescent="0.2"/>
  </sheetData>
  <sheetProtection algorithmName="SHA-512" hashValue="EflL+thTP+JpG4W/4MtFD+cR+y+j952zmgPFTfs7FZuwkr0RzeaI0sDwunJXxtNBoWS70zbr1dogTQJYX80bcQ==" saltValue="/Htx8mxCIirD7S7qBmx+sQ==" spinCount="100000" sheet="1" objects="1" scenarios="1" selectLockedCells="1"/>
  <mergeCells count="4">
    <mergeCell ref="B3:F3"/>
    <mergeCell ref="B13:C13"/>
    <mergeCell ref="D13:E13"/>
    <mergeCell ref="A4:F4"/>
  </mergeCells>
  <phoneticPr fontId="20" type="noConversion"/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 
</oddHeader>
    <oddFooter>&amp;CADRIACON d.o.o., Rijeka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98A-0272-4010-9E0A-8372BDF3FF0D}">
  <dimension ref="A1:F76"/>
  <sheetViews>
    <sheetView zoomScaleNormal="100" zoomScalePageLayoutView="70" workbookViewId="0">
      <selection activeCell="E5" sqref="E5"/>
    </sheetView>
  </sheetViews>
  <sheetFormatPr defaultColWidth="9.28515625" defaultRowHeight="12.75" x14ac:dyDescent="0.2"/>
  <cols>
    <col min="1" max="1" width="9.28515625" style="10"/>
    <col min="2" max="2" width="49.7109375" style="11" customWidth="1"/>
    <col min="3" max="3" width="10.7109375" style="9" customWidth="1"/>
    <col min="4" max="4" width="12" style="12" customWidth="1"/>
    <col min="5" max="5" width="11.28515625" style="133" customWidth="1"/>
    <col min="6" max="6" width="12.7109375" style="128" customWidth="1"/>
    <col min="7" max="16384" width="9.28515625" style="9"/>
  </cols>
  <sheetData>
    <row r="1" spans="1:6" s="4" customFormat="1" ht="42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25" t="s">
        <v>32</v>
      </c>
      <c r="F1" s="126" t="s">
        <v>33</v>
      </c>
    </row>
    <row r="2" spans="1:6" s="4" customFormat="1" ht="13.5" thickBot="1" x14ac:dyDescent="0.25">
      <c r="A2" s="5"/>
      <c r="D2" s="6"/>
      <c r="E2" s="127"/>
      <c r="F2" s="128"/>
    </row>
    <row r="3" spans="1:6" s="8" customFormat="1" ht="30" customHeight="1" thickBot="1" x14ac:dyDescent="0.25">
      <c r="A3" s="14" t="s">
        <v>44</v>
      </c>
      <c r="B3" s="15" t="s">
        <v>45</v>
      </c>
      <c r="C3" s="15"/>
      <c r="D3" s="16"/>
      <c r="E3" s="129"/>
      <c r="F3" s="130"/>
    </row>
    <row r="4" spans="1:6" s="8" customFormat="1" ht="68.25" customHeight="1" x14ac:dyDescent="0.2">
      <c r="A4" s="191" t="s">
        <v>13</v>
      </c>
      <c r="B4" s="192"/>
      <c r="C4" s="192"/>
      <c r="D4" s="192"/>
      <c r="E4" s="192"/>
      <c r="F4" s="193"/>
    </row>
    <row r="5" spans="1:6" ht="44.25" customHeight="1" x14ac:dyDescent="0.2">
      <c r="A5" s="142" t="s">
        <v>46</v>
      </c>
      <c r="B5" s="72" t="s">
        <v>39</v>
      </c>
      <c r="C5" s="35" t="s">
        <v>12</v>
      </c>
      <c r="D5" s="36">
        <v>60</v>
      </c>
      <c r="E5" s="144">
        <v>0</v>
      </c>
      <c r="F5" s="143">
        <f>D5*E5</f>
        <v>0</v>
      </c>
    </row>
    <row r="6" spans="1:6" ht="50.45" customHeight="1" thickBot="1" x14ac:dyDescent="0.25">
      <c r="A6" s="22" t="s">
        <v>47</v>
      </c>
      <c r="B6" s="71" t="s">
        <v>64</v>
      </c>
      <c r="C6" s="23" t="s">
        <v>17</v>
      </c>
      <c r="D6" s="24">
        <v>35</v>
      </c>
      <c r="E6" s="131">
        <v>0</v>
      </c>
      <c r="F6" s="132">
        <f>D6*E6</f>
        <v>0</v>
      </c>
    </row>
    <row r="7" spans="1:6" ht="25.9" customHeight="1" thickBot="1" x14ac:dyDescent="0.25">
      <c r="A7" s="21" t="s">
        <v>44</v>
      </c>
      <c r="B7" s="179" t="s">
        <v>45</v>
      </c>
      <c r="C7" s="180"/>
      <c r="D7" s="181" t="s">
        <v>4</v>
      </c>
      <c r="E7" s="182"/>
      <c r="F7" s="134">
        <f>SUM(F5:F6)</f>
        <v>0</v>
      </c>
    </row>
    <row r="8" spans="1:6" ht="25.9" customHeight="1" x14ac:dyDescent="0.2">
      <c r="A8" s="13"/>
      <c r="B8" s="67"/>
      <c r="C8" s="68"/>
      <c r="D8" s="69"/>
      <c r="E8" s="135"/>
      <c r="F8" s="136"/>
    </row>
    <row r="9" spans="1:6" ht="58.9" customHeight="1" x14ac:dyDescent="0.2">
      <c r="A9" s="9" t="str">
        <f>IF(B9="","",$A$3 &amp;"11")</f>
        <v/>
      </c>
      <c r="F9" s="128" t="str">
        <f t="shared" ref="F9:F47" si="0">IF(E9="","",D9*E9)</f>
        <v/>
      </c>
    </row>
    <row r="10" spans="1:6" ht="75.599999999999994" customHeight="1" x14ac:dyDescent="0.2">
      <c r="A10" s="9" t="str">
        <f>IF(B10="","",$A$3 &amp;"12")</f>
        <v/>
      </c>
      <c r="F10" s="128" t="str">
        <f t="shared" si="0"/>
        <v/>
      </c>
    </row>
    <row r="11" spans="1:6" ht="84" customHeight="1" x14ac:dyDescent="0.2">
      <c r="A11" s="9" t="str">
        <f>IF(B11="","",$A$3 &amp;"13")</f>
        <v/>
      </c>
      <c r="F11" s="128" t="str">
        <f t="shared" si="0"/>
        <v/>
      </c>
    </row>
    <row r="12" spans="1:6" ht="63" customHeight="1" x14ac:dyDescent="0.2">
      <c r="A12" s="9" t="str">
        <f>IF(B12="","",$A$3 &amp;"14")</f>
        <v/>
      </c>
      <c r="F12" s="128" t="str">
        <f t="shared" si="0"/>
        <v/>
      </c>
    </row>
    <row r="13" spans="1:6" ht="60" customHeight="1" x14ac:dyDescent="0.2">
      <c r="A13" s="9" t="str">
        <f>IF(B13="","",$A$3 &amp;"15")</f>
        <v/>
      </c>
      <c r="F13" s="128" t="str">
        <f t="shared" si="0"/>
        <v/>
      </c>
    </row>
    <row r="14" spans="1:6" ht="41.45" customHeight="1" x14ac:dyDescent="0.2">
      <c r="A14" s="9" t="str">
        <f>IF(B14="","",$A$3 &amp;"16")</f>
        <v/>
      </c>
      <c r="F14" s="128" t="str">
        <f t="shared" si="0"/>
        <v/>
      </c>
    </row>
    <row r="15" spans="1:6" x14ac:dyDescent="0.2">
      <c r="A15" s="9" t="str">
        <f>IF(B15="","",$A$3 &amp;"17")</f>
        <v/>
      </c>
      <c r="F15" s="128" t="str">
        <f t="shared" si="0"/>
        <v/>
      </c>
    </row>
    <row r="16" spans="1:6" x14ac:dyDescent="0.2">
      <c r="A16" s="9" t="str">
        <f>IF(B16="","",$A$3 &amp;"18")</f>
        <v/>
      </c>
      <c r="F16" s="128" t="str">
        <f t="shared" si="0"/>
        <v/>
      </c>
    </row>
    <row r="17" spans="1:6" x14ac:dyDescent="0.2">
      <c r="A17" s="9" t="str">
        <f>IF(B17="","",$A$3 &amp;"19")</f>
        <v/>
      </c>
      <c r="F17" s="128" t="str">
        <f t="shared" si="0"/>
        <v/>
      </c>
    </row>
    <row r="18" spans="1:6" x14ac:dyDescent="0.2">
      <c r="A18" s="9" t="str">
        <f>IF(B18="","",$A$3 &amp;"20")</f>
        <v/>
      </c>
      <c r="F18" s="128" t="str">
        <f t="shared" si="0"/>
        <v/>
      </c>
    </row>
    <row r="19" spans="1:6" x14ac:dyDescent="0.2">
      <c r="A19" s="9" t="str">
        <f>IF(B19="","",$A$3 &amp;"21")</f>
        <v/>
      </c>
      <c r="F19" s="128" t="str">
        <f t="shared" si="0"/>
        <v/>
      </c>
    </row>
    <row r="20" spans="1:6" x14ac:dyDescent="0.2">
      <c r="A20" s="9" t="str">
        <f>IF(B20="","",$A$3 &amp;"22")</f>
        <v/>
      </c>
      <c r="F20" s="128" t="str">
        <f t="shared" si="0"/>
        <v/>
      </c>
    </row>
    <row r="21" spans="1:6" x14ac:dyDescent="0.2">
      <c r="A21" s="9" t="str">
        <f>IF(B21="","",$A$3 &amp;"23")</f>
        <v/>
      </c>
      <c r="F21" s="128" t="str">
        <f t="shared" si="0"/>
        <v/>
      </c>
    </row>
    <row r="22" spans="1:6" x14ac:dyDescent="0.2">
      <c r="A22" s="9" t="str">
        <f>IF(B22="","",$A$3 &amp;"24")</f>
        <v/>
      </c>
      <c r="F22" s="128" t="str">
        <f t="shared" si="0"/>
        <v/>
      </c>
    </row>
    <row r="23" spans="1:6" x14ac:dyDescent="0.2">
      <c r="A23" s="9" t="str">
        <f>IF(B23="","",$A$3 &amp;"25")</f>
        <v/>
      </c>
      <c r="F23" s="128" t="str">
        <f t="shared" si="0"/>
        <v/>
      </c>
    </row>
    <row r="24" spans="1:6" x14ac:dyDescent="0.2">
      <c r="A24" s="9" t="str">
        <f>IF(B24="","",$A$3 &amp;"26")</f>
        <v/>
      </c>
      <c r="F24" s="128" t="str">
        <f t="shared" si="0"/>
        <v/>
      </c>
    </row>
    <row r="25" spans="1:6" x14ac:dyDescent="0.2">
      <c r="A25" s="9" t="str">
        <f>IF(B25="","",$A$3 &amp;"27")</f>
        <v/>
      </c>
      <c r="F25" s="128" t="str">
        <f t="shared" si="0"/>
        <v/>
      </c>
    </row>
    <row r="26" spans="1:6" x14ac:dyDescent="0.2">
      <c r="A26" s="9" t="str">
        <f>IF(B26="","",$A$3 &amp;"28")</f>
        <v/>
      </c>
      <c r="F26" s="128" t="str">
        <f t="shared" si="0"/>
        <v/>
      </c>
    </row>
    <row r="27" spans="1:6" x14ac:dyDescent="0.2">
      <c r="A27" s="9" t="str">
        <f>IF(B28="","",$A$3 &amp;"29")</f>
        <v/>
      </c>
      <c r="F27" s="128" t="str">
        <f t="shared" si="0"/>
        <v/>
      </c>
    </row>
    <row r="28" spans="1:6" x14ac:dyDescent="0.2">
      <c r="A28" s="9"/>
      <c r="F28" s="128" t="str">
        <f t="shared" si="0"/>
        <v/>
      </c>
    </row>
    <row r="29" spans="1:6" x14ac:dyDescent="0.2">
      <c r="A29" s="9"/>
      <c r="F29" s="128" t="str">
        <f t="shared" si="0"/>
        <v/>
      </c>
    </row>
    <row r="30" spans="1:6" x14ac:dyDescent="0.2">
      <c r="A30" s="9"/>
      <c r="F30" s="128" t="str">
        <f t="shared" si="0"/>
        <v/>
      </c>
    </row>
    <row r="31" spans="1:6" x14ac:dyDescent="0.2">
      <c r="A31" s="9" t="str">
        <f>IF(B31="","",$A$3 &amp;"33")</f>
        <v/>
      </c>
      <c r="F31" s="128" t="str">
        <f t="shared" si="0"/>
        <v/>
      </c>
    </row>
    <row r="32" spans="1:6" x14ac:dyDescent="0.2">
      <c r="A32" s="9" t="str">
        <f>IF(B32="","",$A$3 &amp;"34")</f>
        <v/>
      </c>
      <c r="F32" s="128" t="str">
        <f t="shared" si="0"/>
        <v/>
      </c>
    </row>
    <row r="33" spans="1:6" x14ac:dyDescent="0.2">
      <c r="A33" s="9" t="str">
        <f>IF(B33="","",$A$3 &amp;"35")</f>
        <v/>
      </c>
      <c r="F33" s="128" t="str">
        <f t="shared" si="0"/>
        <v/>
      </c>
    </row>
    <row r="34" spans="1:6" x14ac:dyDescent="0.2">
      <c r="A34" s="9" t="str">
        <f>IF(B34="","",$A$3 &amp;"36")</f>
        <v/>
      </c>
      <c r="F34" s="128" t="str">
        <f t="shared" si="0"/>
        <v/>
      </c>
    </row>
    <row r="35" spans="1:6" x14ac:dyDescent="0.2">
      <c r="A35" s="9" t="str">
        <f>IF(B35="","",$A$3 &amp;"37")</f>
        <v/>
      </c>
      <c r="F35" s="128" t="str">
        <f t="shared" si="0"/>
        <v/>
      </c>
    </row>
    <row r="36" spans="1:6" x14ac:dyDescent="0.2">
      <c r="A36" s="9" t="str">
        <f>IF(B36="","",$A$3 &amp;"38")</f>
        <v/>
      </c>
      <c r="F36" s="128" t="str">
        <f t="shared" si="0"/>
        <v/>
      </c>
    </row>
    <row r="37" spans="1:6" x14ac:dyDescent="0.2">
      <c r="A37" s="9" t="str">
        <f>IF(B37="","",$A$3 &amp;"39")</f>
        <v/>
      </c>
      <c r="F37" s="128" t="str">
        <f t="shared" si="0"/>
        <v/>
      </c>
    </row>
    <row r="38" spans="1:6" x14ac:dyDescent="0.2">
      <c r="A38" s="9" t="str">
        <f>IF(B38="","",$A$3 &amp;"40")</f>
        <v/>
      </c>
      <c r="F38" s="128" t="str">
        <f t="shared" si="0"/>
        <v/>
      </c>
    </row>
    <row r="39" spans="1:6" x14ac:dyDescent="0.2">
      <c r="A39" s="9" t="str">
        <f>IF(B39="","",$A$3 &amp;"41")</f>
        <v/>
      </c>
      <c r="F39" s="128" t="str">
        <f t="shared" si="0"/>
        <v/>
      </c>
    </row>
    <row r="40" spans="1:6" x14ac:dyDescent="0.2">
      <c r="A40" s="9" t="str">
        <f>IF(B40="","",$A$3 &amp;"42")</f>
        <v/>
      </c>
      <c r="F40" s="128" t="str">
        <f t="shared" si="0"/>
        <v/>
      </c>
    </row>
    <row r="41" spans="1:6" x14ac:dyDescent="0.2">
      <c r="A41" s="9" t="str">
        <f>IF(B41="","",$A$3 &amp;"43")</f>
        <v/>
      </c>
      <c r="F41" s="128" t="str">
        <f t="shared" si="0"/>
        <v/>
      </c>
    </row>
    <row r="42" spans="1:6" x14ac:dyDescent="0.2">
      <c r="A42" s="9" t="str">
        <f>IF(B42="","",$A$3 &amp;"44")</f>
        <v/>
      </c>
      <c r="F42" s="128" t="str">
        <f t="shared" si="0"/>
        <v/>
      </c>
    </row>
    <row r="43" spans="1:6" x14ac:dyDescent="0.2">
      <c r="A43" s="9" t="str">
        <f>IF(B43="","",$A$3 &amp;"45")</f>
        <v/>
      </c>
      <c r="F43" s="128" t="str">
        <f t="shared" si="0"/>
        <v/>
      </c>
    </row>
    <row r="44" spans="1:6" x14ac:dyDescent="0.2">
      <c r="A44" s="9" t="str">
        <f>IF(B44="","",$A$3 &amp;"46")</f>
        <v/>
      </c>
      <c r="F44" s="128" t="str">
        <f t="shared" si="0"/>
        <v/>
      </c>
    </row>
    <row r="45" spans="1:6" x14ac:dyDescent="0.2">
      <c r="A45" s="9" t="str">
        <f>IF(B45="","",$A$3 &amp;"47")</f>
        <v/>
      </c>
      <c r="F45" s="128" t="str">
        <f t="shared" si="0"/>
        <v/>
      </c>
    </row>
    <row r="46" spans="1:6" x14ac:dyDescent="0.2">
      <c r="A46" s="9" t="str">
        <f>IF(B46="","",$A$3 &amp;"48")</f>
        <v/>
      </c>
      <c r="F46" s="128" t="str">
        <f t="shared" si="0"/>
        <v/>
      </c>
    </row>
    <row r="47" spans="1:6" x14ac:dyDescent="0.2">
      <c r="A47" s="9" t="str">
        <f>IF(B47="","",$A$3 &amp;"49")</f>
        <v/>
      </c>
      <c r="F47" s="128" t="str">
        <f t="shared" si="0"/>
        <v/>
      </c>
    </row>
    <row r="48" spans="1:6" x14ac:dyDescent="0.2">
      <c r="A48" s="9" t="str">
        <f>IF(B48="","",$A$3 &amp;"50")</f>
        <v/>
      </c>
      <c r="F48" s="128" t="str">
        <f>IF(E48="","",D48*E48)</f>
        <v/>
      </c>
    </row>
    <row r="50" spans="1:6" x14ac:dyDescent="0.2">
      <c r="A50" s="25"/>
      <c r="B50" s="26"/>
      <c r="C50" s="27"/>
      <c r="D50" s="28"/>
      <c r="E50" s="137"/>
    </row>
    <row r="51" spans="1:6" x14ac:dyDescent="0.2">
      <c r="A51" s="25"/>
      <c r="B51" s="26"/>
      <c r="C51" s="27"/>
      <c r="D51" s="28"/>
      <c r="E51" s="137"/>
    </row>
    <row r="63" spans="1:6" customFormat="1" x14ac:dyDescent="0.2">
      <c r="A63" s="10"/>
      <c r="B63" s="11"/>
      <c r="C63" s="9"/>
      <c r="D63" s="12"/>
      <c r="E63" s="133"/>
      <c r="F63" s="128"/>
    </row>
    <row r="64" spans="1:6" customFormat="1" x14ac:dyDescent="0.2">
      <c r="A64" s="10"/>
      <c r="B64" s="11"/>
      <c r="C64" s="9"/>
      <c r="D64" s="12"/>
      <c r="E64" s="133"/>
      <c r="F64" s="128"/>
    </row>
    <row r="65" spans="1:6" customFormat="1" x14ac:dyDescent="0.2">
      <c r="A65" s="10"/>
      <c r="B65" s="11"/>
      <c r="C65" s="9"/>
      <c r="D65" s="12"/>
      <c r="E65" s="133"/>
      <c r="F65" s="128"/>
    </row>
    <row r="66" spans="1:6" customFormat="1" x14ac:dyDescent="0.2">
      <c r="A66" s="10"/>
      <c r="B66" s="11"/>
      <c r="C66" s="9"/>
      <c r="D66" s="12"/>
      <c r="E66" s="133"/>
      <c r="F66" s="128"/>
    </row>
    <row r="67" spans="1:6" ht="30.4" customHeight="1" x14ac:dyDescent="0.2"/>
    <row r="69" spans="1:6" customFormat="1" x14ac:dyDescent="0.2">
      <c r="A69" s="10"/>
      <c r="B69" s="11"/>
      <c r="C69" s="9"/>
      <c r="D69" s="12"/>
      <c r="E69" s="133"/>
      <c r="F69" s="128"/>
    </row>
    <row r="70" spans="1:6" customFormat="1" ht="15" customHeight="1" x14ac:dyDescent="0.2">
      <c r="A70" s="10"/>
      <c r="B70" s="11"/>
      <c r="C70" s="9"/>
      <c r="D70" s="12"/>
      <c r="E70" s="133"/>
      <c r="F70" s="128"/>
    </row>
    <row r="71" spans="1:6" customFormat="1" ht="118.5" customHeight="1" x14ac:dyDescent="0.2">
      <c r="A71" s="10"/>
      <c r="B71" s="11"/>
      <c r="C71" s="9"/>
      <c r="D71" s="12"/>
      <c r="E71" s="133"/>
      <c r="F71" s="128"/>
    </row>
    <row r="72" spans="1:6" customFormat="1" x14ac:dyDescent="0.2">
      <c r="A72" s="10"/>
      <c r="B72" s="11"/>
      <c r="C72" s="9"/>
      <c r="D72" s="12"/>
      <c r="E72" s="133"/>
      <c r="F72" s="128"/>
    </row>
    <row r="73" spans="1:6" customFormat="1" x14ac:dyDescent="0.2">
      <c r="A73" s="10"/>
      <c r="B73" s="11"/>
      <c r="C73" s="9"/>
      <c r="D73" s="12"/>
      <c r="E73" s="133"/>
      <c r="F73" s="128"/>
    </row>
    <row r="74" spans="1:6" ht="142.5" customHeight="1" x14ac:dyDescent="0.2"/>
    <row r="76" spans="1:6" ht="54.4" customHeight="1" x14ac:dyDescent="0.2"/>
  </sheetData>
  <sheetProtection algorithmName="SHA-512" hashValue="EnhrmQKKgZCHhmq1NGoY/sVdsbVjtbJWWC760E3h8XVwiWlXHFANLhfSgFsgvSNCSoM1/t4E0EyfM3vfJsMpUQ==" saltValue="hYqR5EeXH5nz5sm0kXDqhA==" spinCount="100000" sheet="1" objects="1" scenarios="1" selectLockedCells="1"/>
  <mergeCells count="3">
    <mergeCell ref="B7:C7"/>
    <mergeCell ref="D7:E7"/>
    <mergeCell ref="A4:F4"/>
  </mergeCells>
  <phoneticPr fontId="20" type="noConversion"/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 
</oddHeader>
    <oddFooter>&amp;CADRIACON d.o.o., Rijeka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3018-6FDC-4EFB-BE1C-26A5E73F7DCA}">
  <dimension ref="A1:F98"/>
  <sheetViews>
    <sheetView zoomScaleNormal="100" zoomScalePageLayoutView="90" workbookViewId="0">
      <selection activeCell="E6" sqref="E6"/>
    </sheetView>
  </sheetViews>
  <sheetFormatPr defaultColWidth="9.28515625" defaultRowHeight="12.75" x14ac:dyDescent="0.2"/>
  <cols>
    <col min="1" max="1" width="8" style="83" customWidth="1"/>
    <col min="2" max="2" width="49.42578125" style="82" customWidth="1"/>
    <col min="3" max="3" width="9.42578125" style="80" customWidth="1"/>
    <col min="4" max="4" width="9.140625" style="151" customWidth="1"/>
    <col min="5" max="5" width="10.140625" style="81" customWidth="1"/>
    <col min="6" max="6" width="12.7109375" style="164" customWidth="1"/>
    <col min="7" max="16384" width="9.28515625" style="80"/>
  </cols>
  <sheetData>
    <row r="1" spans="1:6" s="107" customFormat="1" ht="42.6" customHeight="1" x14ac:dyDescent="0.2">
      <c r="A1" s="109" t="s">
        <v>0</v>
      </c>
      <c r="B1" s="108" t="s">
        <v>1</v>
      </c>
      <c r="C1" s="108" t="s">
        <v>2</v>
      </c>
      <c r="D1" s="108" t="s">
        <v>3</v>
      </c>
      <c r="E1" s="108" t="s">
        <v>32</v>
      </c>
      <c r="F1" s="166" t="s">
        <v>33</v>
      </c>
    </row>
    <row r="2" spans="1:6" s="107" customFormat="1" ht="13.5" thickBot="1" x14ac:dyDescent="0.25">
      <c r="A2" s="110"/>
      <c r="B2" s="111"/>
      <c r="C2" s="111"/>
      <c r="D2" s="149"/>
      <c r="E2" s="112"/>
      <c r="F2" s="160"/>
    </row>
    <row r="3" spans="1:6" s="103" customFormat="1" ht="30" customHeight="1" thickBot="1" x14ac:dyDescent="0.3">
      <c r="A3" s="106" t="s">
        <v>54</v>
      </c>
      <c r="B3" s="105" t="s">
        <v>70</v>
      </c>
      <c r="C3" s="105"/>
      <c r="D3" s="150"/>
      <c r="E3" s="104"/>
      <c r="F3" s="161"/>
    </row>
    <row r="4" spans="1:6" s="103" customFormat="1" ht="68.25" customHeight="1" x14ac:dyDescent="0.2">
      <c r="A4" s="194" t="s">
        <v>13</v>
      </c>
      <c r="B4" s="195"/>
      <c r="C4" s="195"/>
      <c r="D4" s="195"/>
      <c r="E4" s="195"/>
      <c r="F4" s="196"/>
    </row>
    <row r="5" spans="1:6" ht="60" customHeight="1" x14ac:dyDescent="0.2">
      <c r="A5" s="201" t="s">
        <v>56</v>
      </c>
      <c r="B5" s="102" t="s">
        <v>103</v>
      </c>
      <c r="C5" s="101"/>
      <c r="E5" s="154"/>
      <c r="F5" s="145"/>
    </row>
    <row r="6" spans="1:6" ht="25.15" customHeight="1" x14ac:dyDescent="0.2">
      <c r="A6" s="201"/>
      <c r="B6" s="100" t="s">
        <v>102</v>
      </c>
      <c r="C6" s="99" t="s">
        <v>6</v>
      </c>
      <c r="D6" s="148">
        <v>10</v>
      </c>
      <c r="E6" s="155">
        <v>0</v>
      </c>
      <c r="F6" s="146">
        <f>E6*D6</f>
        <v>0</v>
      </c>
    </row>
    <row r="7" spans="1:6" ht="25.15" customHeight="1" x14ac:dyDescent="0.2">
      <c r="A7" s="202"/>
      <c r="B7" s="100" t="s">
        <v>101</v>
      </c>
      <c r="C7" s="99" t="s">
        <v>6</v>
      </c>
      <c r="D7" s="148">
        <v>2</v>
      </c>
      <c r="E7" s="155">
        <v>0</v>
      </c>
      <c r="F7" s="146">
        <f>E7*D7</f>
        <v>0</v>
      </c>
    </row>
    <row r="8" spans="1:6" ht="168.75" customHeight="1" x14ac:dyDescent="0.2">
      <c r="A8" s="97" t="s">
        <v>57</v>
      </c>
      <c r="B8" s="100" t="s">
        <v>100</v>
      </c>
      <c r="C8" s="99" t="s">
        <v>6</v>
      </c>
      <c r="D8" s="148">
        <v>8</v>
      </c>
      <c r="E8" s="155">
        <v>0</v>
      </c>
      <c r="F8" s="146">
        <f>E8*D8</f>
        <v>0</v>
      </c>
    </row>
    <row r="9" spans="1:6" ht="55.5" customHeight="1" x14ac:dyDescent="0.2">
      <c r="A9" s="97"/>
      <c r="B9" s="175" t="s">
        <v>109</v>
      </c>
      <c r="C9" s="99"/>
      <c r="D9" s="148"/>
      <c r="E9" s="155"/>
      <c r="F9" s="146"/>
    </row>
    <row r="10" spans="1:6" ht="89.25" customHeight="1" x14ac:dyDescent="0.2">
      <c r="A10" s="97" t="s">
        <v>58</v>
      </c>
      <c r="B10" s="100" t="s">
        <v>99</v>
      </c>
      <c r="C10" s="99" t="s">
        <v>83</v>
      </c>
      <c r="D10" s="148">
        <v>22</v>
      </c>
      <c r="E10" s="155">
        <v>0</v>
      </c>
      <c r="F10" s="146">
        <f>E10*D10</f>
        <v>0</v>
      </c>
    </row>
    <row r="11" spans="1:6" ht="38.25" customHeight="1" x14ac:dyDescent="0.2">
      <c r="A11" s="97" t="s">
        <v>98</v>
      </c>
      <c r="B11" s="100" t="s">
        <v>97</v>
      </c>
      <c r="C11" s="99" t="s">
        <v>6</v>
      </c>
      <c r="D11" s="148">
        <v>3</v>
      </c>
      <c r="E11" s="155">
        <v>0</v>
      </c>
      <c r="F11" s="146">
        <f>E11*D11</f>
        <v>0</v>
      </c>
    </row>
    <row r="12" spans="1:6" ht="182.45" customHeight="1" x14ac:dyDescent="0.2">
      <c r="A12" s="97" t="s">
        <v>96</v>
      </c>
      <c r="B12" s="100" t="s">
        <v>95</v>
      </c>
      <c r="C12" s="99" t="s">
        <v>6</v>
      </c>
      <c r="D12" s="148">
        <v>15</v>
      </c>
      <c r="E12" s="155">
        <v>0</v>
      </c>
      <c r="F12" s="146">
        <f>E12*D12</f>
        <v>0</v>
      </c>
    </row>
    <row r="13" spans="1:6" ht="52.5" customHeight="1" x14ac:dyDescent="0.2">
      <c r="A13" s="97"/>
      <c r="B13" s="175" t="s">
        <v>109</v>
      </c>
      <c r="C13" s="99"/>
      <c r="D13" s="148"/>
      <c r="E13" s="155"/>
      <c r="F13" s="146"/>
    </row>
    <row r="14" spans="1:6" ht="154.5" customHeight="1" x14ac:dyDescent="0.2">
      <c r="A14" s="97" t="s">
        <v>94</v>
      </c>
      <c r="B14" s="100" t="s">
        <v>93</v>
      </c>
      <c r="C14" s="99" t="s">
        <v>6</v>
      </c>
      <c r="D14" s="148">
        <v>3</v>
      </c>
      <c r="E14" s="155">
        <v>0</v>
      </c>
      <c r="F14" s="146">
        <f>E14*D14</f>
        <v>0</v>
      </c>
    </row>
    <row r="15" spans="1:6" ht="54" customHeight="1" x14ac:dyDescent="0.2">
      <c r="A15" s="97"/>
      <c r="B15" s="175" t="s">
        <v>109</v>
      </c>
      <c r="C15" s="99"/>
      <c r="D15" s="148"/>
      <c r="E15" s="155"/>
      <c r="F15" s="146"/>
    </row>
    <row r="16" spans="1:6" ht="38.25" customHeight="1" x14ac:dyDescent="0.2">
      <c r="A16" s="203" t="s">
        <v>92</v>
      </c>
      <c r="B16" s="100" t="s">
        <v>91</v>
      </c>
      <c r="C16" s="99"/>
      <c r="D16" s="148"/>
      <c r="E16" s="155"/>
      <c r="F16" s="146"/>
    </row>
    <row r="17" spans="1:6" ht="15.6" customHeight="1" x14ac:dyDescent="0.2">
      <c r="A17" s="203"/>
      <c r="B17" s="98" t="s">
        <v>90</v>
      </c>
      <c r="C17" s="173" t="s">
        <v>83</v>
      </c>
      <c r="D17" s="93">
        <v>70</v>
      </c>
      <c r="E17" s="156">
        <v>0</v>
      </c>
      <c r="F17" s="146">
        <f>E17*D17</f>
        <v>0</v>
      </c>
    </row>
    <row r="18" spans="1:6" ht="16.899999999999999" customHeight="1" x14ac:dyDescent="0.2">
      <c r="A18" s="203"/>
      <c r="B18" s="98" t="s">
        <v>89</v>
      </c>
      <c r="C18" s="173" t="s">
        <v>83</v>
      </c>
      <c r="D18" s="93">
        <v>50</v>
      </c>
      <c r="E18" s="156">
        <v>0</v>
      </c>
      <c r="F18" s="146">
        <f>E18*D18</f>
        <v>0</v>
      </c>
    </row>
    <row r="19" spans="1:6" ht="15.6" customHeight="1" x14ac:dyDescent="0.2">
      <c r="A19" s="203"/>
      <c r="B19" s="96" t="s">
        <v>88</v>
      </c>
      <c r="C19" s="173" t="s">
        <v>83</v>
      </c>
      <c r="D19" s="93">
        <v>90</v>
      </c>
      <c r="E19" s="156">
        <v>0</v>
      </c>
      <c r="F19" s="146">
        <f>E19*D19</f>
        <v>0</v>
      </c>
    </row>
    <row r="20" spans="1:6" ht="18" customHeight="1" x14ac:dyDescent="0.2">
      <c r="A20" s="203"/>
      <c r="B20" s="96" t="s">
        <v>87</v>
      </c>
      <c r="C20" s="173" t="s">
        <v>83</v>
      </c>
      <c r="D20" s="93">
        <v>50</v>
      </c>
      <c r="E20" s="156">
        <v>0</v>
      </c>
      <c r="F20" s="146">
        <f>E20*D20</f>
        <v>0</v>
      </c>
    </row>
    <row r="21" spans="1:6" ht="18" customHeight="1" x14ac:dyDescent="0.2">
      <c r="A21" s="203" t="s">
        <v>86</v>
      </c>
      <c r="B21" s="96" t="s">
        <v>85</v>
      </c>
      <c r="C21" s="174"/>
      <c r="D21" s="152"/>
      <c r="E21" s="157"/>
      <c r="F21" s="147"/>
    </row>
    <row r="22" spans="1:6" ht="18" customHeight="1" x14ac:dyDescent="0.2">
      <c r="A22" s="203"/>
      <c r="B22" s="98" t="s">
        <v>84</v>
      </c>
      <c r="C22" s="173" t="s">
        <v>83</v>
      </c>
      <c r="D22" s="93">
        <v>200</v>
      </c>
      <c r="E22" s="156">
        <v>0</v>
      </c>
      <c r="F22" s="146">
        <f>E22*D22</f>
        <v>0</v>
      </c>
    </row>
    <row r="23" spans="1:6" ht="18" customHeight="1" x14ac:dyDescent="0.2">
      <c r="A23" s="203"/>
      <c r="B23" s="96" t="s">
        <v>82</v>
      </c>
      <c r="C23" s="173" t="s">
        <v>6</v>
      </c>
      <c r="D23" s="93">
        <v>15</v>
      </c>
      <c r="E23" s="156">
        <v>0</v>
      </c>
      <c r="F23" s="146">
        <f>E23*D23</f>
        <v>0</v>
      </c>
    </row>
    <row r="24" spans="1:6" ht="18" customHeight="1" x14ac:dyDescent="0.2">
      <c r="A24" s="203"/>
      <c r="B24" s="96" t="s">
        <v>81</v>
      </c>
      <c r="C24" s="173" t="s">
        <v>6</v>
      </c>
      <c r="D24" s="93">
        <v>4</v>
      </c>
      <c r="E24" s="156">
        <v>0</v>
      </c>
      <c r="F24" s="146">
        <f>E24*D24</f>
        <v>0</v>
      </c>
    </row>
    <row r="25" spans="1:6" ht="111" customHeight="1" x14ac:dyDescent="0.2">
      <c r="A25" s="204">
        <v>4.9000000000000004</v>
      </c>
      <c r="B25" s="95" t="s">
        <v>80</v>
      </c>
      <c r="E25" s="158"/>
      <c r="F25" s="162"/>
    </row>
    <row r="26" spans="1:6" ht="18.600000000000001" customHeight="1" x14ac:dyDescent="0.2">
      <c r="A26" s="204"/>
      <c r="B26" s="94" t="s">
        <v>79</v>
      </c>
      <c r="C26" s="173" t="s">
        <v>6</v>
      </c>
      <c r="D26" s="93">
        <v>1</v>
      </c>
      <c r="E26" s="159">
        <v>0</v>
      </c>
      <c r="F26" s="146">
        <f t="shared" ref="F26:F34" si="0">E26*D26</f>
        <v>0</v>
      </c>
    </row>
    <row r="27" spans="1:6" ht="22.15" customHeight="1" x14ac:dyDescent="0.2">
      <c r="A27" s="204"/>
      <c r="B27" s="94" t="s">
        <v>78</v>
      </c>
      <c r="C27" s="173" t="s">
        <v>6</v>
      </c>
      <c r="D27" s="93">
        <v>1</v>
      </c>
      <c r="E27" s="159">
        <v>0</v>
      </c>
      <c r="F27" s="146">
        <f t="shared" si="0"/>
        <v>0</v>
      </c>
    </row>
    <row r="28" spans="1:6" ht="22.15" customHeight="1" x14ac:dyDescent="0.2">
      <c r="A28" s="204"/>
      <c r="B28" s="94" t="s">
        <v>77</v>
      </c>
      <c r="C28" s="173" t="s">
        <v>6</v>
      </c>
      <c r="D28" s="93">
        <v>3</v>
      </c>
      <c r="E28" s="159">
        <v>0</v>
      </c>
      <c r="F28" s="146">
        <f t="shared" si="0"/>
        <v>0</v>
      </c>
    </row>
    <row r="29" spans="1:6" ht="19.899999999999999" customHeight="1" x14ac:dyDescent="0.2">
      <c r="A29" s="204"/>
      <c r="B29" s="94" t="s">
        <v>76</v>
      </c>
      <c r="C29" s="173" t="s">
        <v>6</v>
      </c>
      <c r="D29" s="93">
        <v>2</v>
      </c>
      <c r="E29" s="159">
        <v>0</v>
      </c>
      <c r="F29" s="146">
        <f t="shared" si="0"/>
        <v>0</v>
      </c>
    </row>
    <row r="30" spans="1:6" ht="18" customHeight="1" x14ac:dyDescent="0.2">
      <c r="A30" s="204"/>
      <c r="B30" s="94" t="s">
        <v>75</v>
      </c>
      <c r="C30" s="173" t="s">
        <v>6</v>
      </c>
      <c r="D30" s="93">
        <v>3</v>
      </c>
      <c r="E30" s="159">
        <v>0</v>
      </c>
      <c r="F30" s="146">
        <f t="shared" si="0"/>
        <v>0</v>
      </c>
    </row>
    <row r="31" spans="1:6" ht="34.9" customHeight="1" x14ac:dyDescent="0.2">
      <c r="A31" s="204"/>
      <c r="B31" s="94" t="s">
        <v>74</v>
      </c>
      <c r="C31" s="173" t="s">
        <v>6</v>
      </c>
      <c r="D31" s="93">
        <v>9</v>
      </c>
      <c r="E31" s="159">
        <v>0</v>
      </c>
      <c r="F31" s="146">
        <f t="shared" si="0"/>
        <v>0</v>
      </c>
    </row>
    <row r="32" spans="1:6" ht="40.9" customHeight="1" x14ac:dyDescent="0.2">
      <c r="A32" s="204"/>
      <c r="B32" s="91" t="s">
        <v>73</v>
      </c>
      <c r="C32" s="90" t="s">
        <v>71</v>
      </c>
      <c r="D32" s="148">
        <v>1</v>
      </c>
      <c r="E32" s="159">
        <v>0</v>
      </c>
      <c r="F32" s="146">
        <f t="shared" si="0"/>
        <v>0</v>
      </c>
    </row>
    <row r="33" spans="1:6" ht="63" customHeight="1" x14ac:dyDescent="0.2">
      <c r="A33" s="92">
        <v>4.0999999999999996</v>
      </c>
      <c r="B33" s="91" t="s">
        <v>72</v>
      </c>
      <c r="C33" s="90" t="s">
        <v>71</v>
      </c>
      <c r="D33" s="148">
        <v>1</v>
      </c>
      <c r="E33" s="159">
        <v>0</v>
      </c>
      <c r="F33" s="146">
        <f t="shared" si="0"/>
        <v>0</v>
      </c>
    </row>
    <row r="34" spans="1:6" ht="60" customHeight="1" thickBot="1" x14ac:dyDescent="0.25">
      <c r="A34" s="92">
        <v>4.1100000000000003</v>
      </c>
      <c r="B34" s="91" t="s">
        <v>72</v>
      </c>
      <c r="C34" s="90" t="s">
        <v>71</v>
      </c>
      <c r="D34" s="148">
        <v>1</v>
      </c>
      <c r="E34" s="159">
        <v>0</v>
      </c>
      <c r="F34" s="146">
        <f t="shared" si="0"/>
        <v>0</v>
      </c>
    </row>
    <row r="35" spans="1:6" ht="27.6" customHeight="1" thickBot="1" x14ac:dyDescent="0.25">
      <c r="A35" s="89" t="s">
        <v>54</v>
      </c>
      <c r="B35" s="197" t="s">
        <v>70</v>
      </c>
      <c r="C35" s="198"/>
      <c r="D35" s="199" t="s">
        <v>4</v>
      </c>
      <c r="E35" s="200"/>
      <c r="F35" s="163">
        <f>SUM(F6:F34)</f>
        <v>0</v>
      </c>
    </row>
    <row r="36" spans="1:6" ht="25.9" customHeight="1" x14ac:dyDescent="0.2">
      <c r="A36" s="80" t="str">
        <f>IF(B36="","",$A$3 &amp;"24")</f>
        <v/>
      </c>
      <c r="F36" s="164" t="str">
        <f>IF(E36="","",D36*E36)</f>
        <v/>
      </c>
    </row>
    <row r="37" spans="1:6" x14ac:dyDescent="0.2">
      <c r="A37" s="80" t="str">
        <f>IF(B37="","",$A$3 &amp;"25")</f>
        <v/>
      </c>
      <c r="F37" s="164" t="str">
        <f>IF(E37="","",D37*E37)</f>
        <v/>
      </c>
    </row>
    <row r="39" spans="1:6" x14ac:dyDescent="0.2">
      <c r="A39" s="80" t="str">
        <f>IF(B39="","",$A$3 &amp;"27")</f>
        <v/>
      </c>
      <c r="F39" s="164" t="str">
        <f t="shared" ref="F39:F62" si="1">IF(E39="","",D39*E39)</f>
        <v/>
      </c>
    </row>
    <row r="40" spans="1:6" x14ac:dyDescent="0.2">
      <c r="A40" s="80" t="str">
        <f>IF(B40="","",$A$3 &amp;"28")</f>
        <v/>
      </c>
      <c r="F40" s="164" t="str">
        <f t="shared" si="1"/>
        <v/>
      </c>
    </row>
    <row r="41" spans="1:6" x14ac:dyDescent="0.2">
      <c r="A41" s="80" t="str">
        <f>IF(B42="","",$A$3 &amp;"29")</f>
        <v/>
      </c>
      <c r="F41" s="164" t="str">
        <f t="shared" si="1"/>
        <v/>
      </c>
    </row>
    <row r="42" spans="1:6" x14ac:dyDescent="0.2">
      <c r="A42" s="80"/>
      <c r="F42" s="164" t="str">
        <f t="shared" si="1"/>
        <v/>
      </c>
    </row>
    <row r="43" spans="1:6" x14ac:dyDescent="0.2">
      <c r="A43" s="80"/>
      <c r="F43" s="164" t="str">
        <f t="shared" si="1"/>
        <v/>
      </c>
    </row>
    <row r="44" spans="1:6" x14ac:dyDescent="0.2">
      <c r="A44" s="80"/>
      <c r="F44" s="164" t="str">
        <f t="shared" si="1"/>
        <v/>
      </c>
    </row>
    <row r="45" spans="1:6" x14ac:dyDescent="0.2">
      <c r="A45" s="80" t="str">
        <f>IF(B45="","",$A$3 &amp;"33")</f>
        <v/>
      </c>
      <c r="F45" s="164" t="str">
        <f t="shared" si="1"/>
        <v/>
      </c>
    </row>
    <row r="46" spans="1:6" x14ac:dyDescent="0.2">
      <c r="A46" s="80" t="str">
        <f>IF(B46="","",$A$3 &amp;"34")</f>
        <v/>
      </c>
      <c r="F46" s="164" t="str">
        <f t="shared" si="1"/>
        <v/>
      </c>
    </row>
    <row r="47" spans="1:6" x14ac:dyDescent="0.2">
      <c r="A47" s="80" t="str">
        <f>IF(B47="","",$A$3 &amp;"35")</f>
        <v/>
      </c>
      <c r="F47" s="164" t="str">
        <f t="shared" si="1"/>
        <v/>
      </c>
    </row>
    <row r="48" spans="1:6" x14ac:dyDescent="0.2">
      <c r="A48" s="80" t="str">
        <f>IF(B48="","",$A$3 &amp;"36")</f>
        <v/>
      </c>
      <c r="F48" s="164" t="str">
        <f t="shared" si="1"/>
        <v/>
      </c>
    </row>
    <row r="49" spans="1:6" x14ac:dyDescent="0.2">
      <c r="A49" s="80" t="str">
        <f>IF(B49="","",$A$3 &amp;"37")</f>
        <v/>
      </c>
      <c r="F49" s="164" t="str">
        <f t="shared" si="1"/>
        <v/>
      </c>
    </row>
    <row r="50" spans="1:6" x14ac:dyDescent="0.2">
      <c r="A50" s="80" t="str">
        <f>IF(B50="","",$A$3 &amp;"38")</f>
        <v/>
      </c>
      <c r="F50" s="164" t="str">
        <f t="shared" si="1"/>
        <v/>
      </c>
    </row>
    <row r="51" spans="1:6" x14ac:dyDescent="0.2">
      <c r="A51" s="80" t="str">
        <f>IF(B51="","",$A$3 &amp;"39")</f>
        <v/>
      </c>
      <c r="F51" s="164" t="str">
        <f t="shared" si="1"/>
        <v/>
      </c>
    </row>
    <row r="52" spans="1:6" x14ac:dyDescent="0.2">
      <c r="A52" s="80"/>
      <c r="F52" s="164" t="str">
        <f t="shared" si="1"/>
        <v/>
      </c>
    </row>
    <row r="53" spans="1:6" x14ac:dyDescent="0.2">
      <c r="A53" s="80"/>
      <c r="F53" s="164" t="str">
        <f t="shared" si="1"/>
        <v/>
      </c>
    </row>
    <row r="54" spans="1:6" x14ac:dyDescent="0.2">
      <c r="A54" s="80" t="str">
        <f>IF(B54="","",$A$3 &amp;"42")</f>
        <v/>
      </c>
      <c r="F54" s="164" t="str">
        <f t="shared" si="1"/>
        <v/>
      </c>
    </row>
    <row r="55" spans="1:6" x14ac:dyDescent="0.2">
      <c r="A55" s="80" t="str">
        <f>IF(B55="","",$A$3 &amp;"43")</f>
        <v/>
      </c>
      <c r="F55" s="164" t="str">
        <f t="shared" si="1"/>
        <v/>
      </c>
    </row>
    <row r="56" spans="1:6" x14ac:dyDescent="0.2">
      <c r="A56" s="80" t="str">
        <f>IF(B56="","",$A$3 &amp;"44")</f>
        <v/>
      </c>
      <c r="F56" s="164" t="str">
        <f t="shared" si="1"/>
        <v/>
      </c>
    </row>
    <row r="57" spans="1:6" x14ac:dyDescent="0.2">
      <c r="A57" s="80" t="str">
        <f>IF(B57="","",$A$3 &amp;"45")</f>
        <v/>
      </c>
      <c r="F57" s="164" t="str">
        <f t="shared" si="1"/>
        <v/>
      </c>
    </row>
    <row r="58" spans="1:6" x14ac:dyDescent="0.2">
      <c r="A58" s="80" t="str">
        <f>IF(B58="","",$A$3 &amp;"46")</f>
        <v/>
      </c>
      <c r="F58" s="164" t="str">
        <f t="shared" si="1"/>
        <v/>
      </c>
    </row>
    <row r="59" spans="1:6" x14ac:dyDescent="0.2">
      <c r="A59" s="80" t="str">
        <f>IF(B59="","",$A$3 &amp;"47")</f>
        <v/>
      </c>
      <c r="F59" s="164" t="str">
        <f t="shared" si="1"/>
        <v/>
      </c>
    </row>
    <row r="60" spans="1:6" x14ac:dyDescent="0.2">
      <c r="A60" s="80" t="str">
        <f>IF(B60="","",$A$3 &amp;"48")</f>
        <v/>
      </c>
      <c r="F60" s="164" t="str">
        <f t="shared" si="1"/>
        <v/>
      </c>
    </row>
    <row r="61" spans="1:6" x14ac:dyDescent="0.2">
      <c r="A61" s="80" t="str">
        <f>IF(B61="","",$A$3 &amp;"49")</f>
        <v/>
      </c>
      <c r="F61" s="164" t="str">
        <f t="shared" si="1"/>
        <v/>
      </c>
    </row>
    <row r="62" spans="1:6" x14ac:dyDescent="0.2">
      <c r="A62" s="80" t="str">
        <f>IF(B62="","",$A$3 &amp;"50")</f>
        <v/>
      </c>
      <c r="F62" s="164" t="str">
        <f t="shared" si="1"/>
        <v/>
      </c>
    </row>
    <row r="64" spans="1:6" x14ac:dyDescent="0.2">
      <c r="A64" s="88"/>
      <c r="B64" s="87"/>
      <c r="C64" s="86"/>
      <c r="D64" s="153"/>
      <c r="E64" s="85"/>
    </row>
    <row r="65" spans="1:5" x14ac:dyDescent="0.2">
      <c r="A65" s="88"/>
      <c r="B65" s="87"/>
      <c r="C65" s="86"/>
      <c r="D65" s="153"/>
      <c r="E65" s="85"/>
    </row>
    <row r="85" spans="1:6" s="84" customFormat="1" x14ac:dyDescent="0.2">
      <c r="A85" s="83"/>
      <c r="B85" s="82"/>
      <c r="C85" s="80"/>
      <c r="D85" s="151"/>
      <c r="E85" s="81"/>
      <c r="F85" s="164"/>
    </row>
    <row r="86" spans="1:6" s="84" customFormat="1" x14ac:dyDescent="0.2">
      <c r="A86" s="83"/>
      <c r="B86" s="82"/>
      <c r="C86" s="80"/>
      <c r="D86" s="151"/>
      <c r="E86" s="81"/>
      <c r="F86" s="164"/>
    </row>
    <row r="87" spans="1:6" s="84" customFormat="1" x14ac:dyDescent="0.2">
      <c r="A87" s="83"/>
      <c r="B87" s="82"/>
      <c r="C87" s="80"/>
      <c r="D87" s="151"/>
      <c r="E87" s="81"/>
      <c r="F87" s="164"/>
    </row>
    <row r="88" spans="1:6" s="84" customFormat="1" x14ac:dyDescent="0.2">
      <c r="A88" s="83"/>
      <c r="B88" s="82"/>
      <c r="C88" s="80"/>
      <c r="D88" s="151"/>
      <c r="E88" s="81"/>
      <c r="F88" s="164"/>
    </row>
    <row r="89" spans="1:6" ht="30.4" customHeight="1" x14ac:dyDescent="0.2"/>
    <row r="91" spans="1:6" s="84" customFormat="1" x14ac:dyDescent="0.2">
      <c r="A91" s="83"/>
      <c r="B91" s="82"/>
      <c r="C91" s="80"/>
      <c r="D91" s="151"/>
      <c r="E91" s="81"/>
      <c r="F91" s="164"/>
    </row>
    <row r="92" spans="1:6" s="84" customFormat="1" ht="15" customHeight="1" x14ac:dyDescent="0.2">
      <c r="A92" s="83"/>
      <c r="B92" s="82"/>
      <c r="C92" s="80"/>
      <c r="D92" s="151"/>
      <c r="E92" s="81"/>
      <c r="F92" s="164"/>
    </row>
    <row r="93" spans="1:6" s="84" customFormat="1" ht="118.5" customHeight="1" x14ac:dyDescent="0.2">
      <c r="A93" s="83"/>
      <c r="B93" s="82"/>
      <c r="C93" s="80"/>
      <c r="D93" s="151"/>
      <c r="E93" s="81"/>
      <c r="F93" s="164"/>
    </row>
    <row r="94" spans="1:6" s="84" customFormat="1" x14ac:dyDescent="0.2">
      <c r="A94" s="83"/>
      <c r="B94" s="82"/>
      <c r="C94" s="80"/>
      <c r="D94" s="151"/>
      <c r="E94" s="81"/>
      <c r="F94" s="164"/>
    </row>
    <row r="95" spans="1:6" s="84" customFormat="1" x14ac:dyDescent="0.2">
      <c r="A95" s="83"/>
      <c r="B95" s="82"/>
      <c r="C95" s="80"/>
      <c r="D95" s="151"/>
      <c r="E95" s="81"/>
      <c r="F95" s="164"/>
    </row>
    <row r="96" spans="1:6" ht="142.5" customHeight="1" x14ac:dyDescent="0.2"/>
    <row r="98" ht="54.4" customHeight="1" x14ac:dyDescent="0.2"/>
  </sheetData>
  <sheetProtection algorithmName="SHA-512" hashValue="HhkADyqKWq7lC6J2iLCA5yUbt27/DR3ntGTEeS5sXC2oBncAu6UMUnany7LeFjfolQkunwYd2KjidTrXBqk4Xw==" saltValue="r1xTypezSNNOJ9UO7yDaYw==" spinCount="100000" sheet="1" objects="1" scenarios="1" selectLockedCells="1"/>
  <mergeCells count="7">
    <mergeCell ref="A4:F4"/>
    <mergeCell ref="B35:C35"/>
    <mergeCell ref="D35:E35"/>
    <mergeCell ref="A5:A7"/>
    <mergeCell ref="A16:A20"/>
    <mergeCell ref="A21:A24"/>
    <mergeCell ref="A25:A32"/>
  </mergeCells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 
</oddHeader>
    <oddFooter>&amp;CADRIACON d.o.o., Rijeka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0C0C-3483-4CEA-9B22-3DB6D7728F58}">
  <dimension ref="A1:F78"/>
  <sheetViews>
    <sheetView topLeftCell="A7" zoomScaleNormal="100" zoomScalePageLayoutView="70" workbookViewId="0">
      <selection activeCell="E5" sqref="E5"/>
    </sheetView>
  </sheetViews>
  <sheetFormatPr defaultColWidth="9.28515625" defaultRowHeight="12.75" x14ac:dyDescent="0.2"/>
  <cols>
    <col min="1" max="1" width="7.85546875" style="10" customWidth="1"/>
    <col min="2" max="2" width="49.7109375" style="11" customWidth="1"/>
    <col min="3" max="3" width="9.140625" style="9" customWidth="1"/>
    <col min="4" max="4" width="9" style="12" customWidth="1"/>
    <col min="5" max="5" width="10.7109375" style="133" customWidth="1"/>
    <col min="6" max="6" width="14.5703125" style="128" customWidth="1"/>
    <col min="7" max="16384" width="9.28515625" style="9"/>
  </cols>
  <sheetData>
    <row r="1" spans="1:6" s="4" customFormat="1" ht="42.6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25" t="s">
        <v>32</v>
      </c>
      <c r="F1" s="126" t="s">
        <v>33</v>
      </c>
    </row>
    <row r="2" spans="1:6" s="4" customFormat="1" ht="13.5" thickBot="1" x14ac:dyDescent="0.25">
      <c r="A2" s="5"/>
      <c r="D2" s="6"/>
      <c r="E2" s="127"/>
      <c r="F2" s="128"/>
    </row>
    <row r="3" spans="1:6" s="8" customFormat="1" ht="30" customHeight="1" thickBot="1" x14ac:dyDescent="0.25">
      <c r="A3" s="14" t="s">
        <v>104</v>
      </c>
      <c r="B3" s="15" t="s">
        <v>55</v>
      </c>
      <c r="C3" s="15"/>
      <c r="D3" s="16"/>
      <c r="E3" s="129"/>
      <c r="F3" s="130"/>
    </row>
    <row r="4" spans="1:6" s="8" customFormat="1" ht="68.25" customHeight="1" x14ac:dyDescent="0.2">
      <c r="A4" s="188" t="s">
        <v>13</v>
      </c>
      <c r="B4" s="189"/>
      <c r="C4" s="189"/>
      <c r="D4" s="189"/>
      <c r="E4" s="189"/>
      <c r="F4" s="190"/>
    </row>
    <row r="5" spans="1:6" ht="91.9" customHeight="1" x14ac:dyDescent="0.2">
      <c r="A5" s="22" t="s">
        <v>105</v>
      </c>
      <c r="B5" s="18" t="s">
        <v>66</v>
      </c>
      <c r="C5" s="23" t="s">
        <v>17</v>
      </c>
      <c r="D5" s="24">
        <v>2</v>
      </c>
      <c r="E5" s="131">
        <v>0</v>
      </c>
      <c r="F5" s="132">
        <f>D5*E5</f>
        <v>0</v>
      </c>
    </row>
    <row r="6" spans="1:6" ht="78.75" customHeight="1" x14ac:dyDescent="0.2">
      <c r="A6" s="22" t="s">
        <v>106</v>
      </c>
      <c r="B6" s="18" t="s">
        <v>42</v>
      </c>
      <c r="C6" s="23" t="s">
        <v>17</v>
      </c>
      <c r="D6" s="24">
        <v>6</v>
      </c>
      <c r="E6" s="131">
        <v>0</v>
      </c>
      <c r="F6" s="132">
        <f>D6*E6</f>
        <v>0</v>
      </c>
    </row>
    <row r="7" spans="1:6" ht="169.5" customHeight="1" x14ac:dyDescent="0.2">
      <c r="A7" s="22" t="s">
        <v>107</v>
      </c>
      <c r="B7" s="18" t="s">
        <v>108</v>
      </c>
      <c r="C7" s="23" t="s">
        <v>6</v>
      </c>
      <c r="D7" s="24">
        <v>1</v>
      </c>
      <c r="E7" s="131">
        <v>0</v>
      </c>
      <c r="F7" s="132">
        <f>D7*E7</f>
        <v>0</v>
      </c>
    </row>
    <row r="8" spans="1:6" ht="54" customHeight="1" thickBot="1" x14ac:dyDescent="0.25">
      <c r="A8" s="167"/>
      <c r="B8" s="168" t="s">
        <v>109</v>
      </c>
      <c r="C8" s="169"/>
      <c r="D8" s="170"/>
      <c r="E8" s="171"/>
      <c r="F8" s="172"/>
    </row>
    <row r="9" spans="1:6" ht="22.15" customHeight="1" thickBot="1" x14ac:dyDescent="0.25">
      <c r="A9" s="21" t="s">
        <v>104</v>
      </c>
      <c r="B9" s="179" t="s">
        <v>55</v>
      </c>
      <c r="C9" s="180"/>
      <c r="D9" s="181" t="s">
        <v>4</v>
      </c>
      <c r="E9" s="182"/>
      <c r="F9" s="134">
        <f>SUM(F5:F7)</f>
        <v>0</v>
      </c>
    </row>
    <row r="10" spans="1:6" ht="21.6" customHeight="1" x14ac:dyDescent="0.2">
      <c r="A10" s="9" t="str">
        <f>IF(B10="","",$A$3 &amp;"18")</f>
        <v/>
      </c>
      <c r="F10" s="128" t="str">
        <f t="shared" ref="F10:F41" si="0">IF(E10="","",D10*E10)</f>
        <v/>
      </c>
    </row>
    <row r="11" spans="1:6" ht="25.15" customHeight="1" x14ac:dyDescent="0.2">
      <c r="A11" s="9" t="str">
        <f>IF(B11="","",$A$3 &amp;"19")</f>
        <v/>
      </c>
      <c r="F11" s="128" t="str">
        <f t="shared" si="0"/>
        <v/>
      </c>
    </row>
    <row r="12" spans="1:6" ht="21" customHeight="1" x14ac:dyDescent="0.2">
      <c r="A12" s="9" t="str">
        <f>IF(B12="","",$A$3 &amp;"20")</f>
        <v/>
      </c>
      <c r="F12" s="128" t="str">
        <f t="shared" si="0"/>
        <v/>
      </c>
    </row>
    <row r="13" spans="1:6" ht="84" customHeight="1" x14ac:dyDescent="0.2">
      <c r="A13" s="9" t="str">
        <f>IF(B13="","",$A$3 &amp;"21")</f>
        <v/>
      </c>
      <c r="F13" s="128" t="str">
        <f t="shared" si="0"/>
        <v/>
      </c>
    </row>
    <row r="14" spans="1:6" ht="63" customHeight="1" x14ac:dyDescent="0.2">
      <c r="A14" s="9" t="str">
        <f>IF(B14="","",$A$3 &amp;"22")</f>
        <v/>
      </c>
      <c r="F14" s="128" t="str">
        <f t="shared" si="0"/>
        <v/>
      </c>
    </row>
    <row r="15" spans="1:6" ht="60" customHeight="1" x14ac:dyDescent="0.2">
      <c r="A15" s="9" t="str">
        <f>IF(B15="","",$A$3 &amp;"23")</f>
        <v/>
      </c>
      <c r="F15" s="128" t="str">
        <f t="shared" si="0"/>
        <v/>
      </c>
    </row>
    <row r="16" spans="1:6" ht="41.45" customHeight="1" x14ac:dyDescent="0.2">
      <c r="A16" s="9" t="str">
        <f>IF(B16="","",$A$3 &amp;"24")</f>
        <v/>
      </c>
      <c r="F16" s="128" t="str">
        <f t="shared" si="0"/>
        <v/>
      </c>
    </row>
    <row r="17" spans="1:6" x14ac:dyDescent="0.2">
      <c r="A17" s="9" t="str">
        <f>IF(B17="","",$A$3 &amp;"25")</f>
        <v/>
      </c>
      <c r="F17" s="128" t="str">
        <f t="shared" si="0"/>
        <v/>
      </c>
    </row>
    <row r="19" spans="1:6" x14ac:dyDescent="0.2">
      <c r="A19" s="9" t="str">
        <f>IF(B19="","",$A$3 &amp;"27")</f>
        <v/>
      </c>
      <c r="F19" s="128" t="str">
        <f t="shared" si="0"/>
        <v/>
      </c>
    </row>
    <row r="20" spans="1:6" x14ac:dyDescent="0.2">
      <c r="A20" s="9" t="str">
        <f>IF(B20="","",$A$3 &amp;"28")</f>
        <v/>
      </c>
      <c r="F20" s="128" t="str">
        <f t="shared" si="0"/>
        <v/>
      </c>
    </row>
    <row r="21" spans="1:6" x14ac:dyDescent="0.2">
      <c r="A21" s="9" t="str">
        <f>IF(B22="","",$A$3 &amp;"29")</f>
        <v/>
      </c>
      <c r="F21" s="128" t="str">
        <f t="shared" si="0"/>
        <v/>
      </c>
    </row>
    <row r="22" spans="1:6" x14ac:dyDescent="0.2">
      <c r="A22" s="9"/>
      <c r="F22" s="128" t="str">
        <f t="shared" si="0"/>
        <v/>
      </c>
    </row>
    <row r="23" spans="1:6" x14ac:dyDescent="0.2">
      <c r="A23" s="9"/>
      <c r="F23" s="128" t="str">
        <f t="shared" si="0"/>
        <v/>
      </c>
    </row>
    <row r="24" spans="1:6" x14ac:dyDescent="0.2">
      <c r="A24" s="9"/>
      <c r="F24" s="128" t="str">
        <f t="shared" si="0"/>
        <v/>
      </c>
    </row>
    <row r="25" spans="1:6" x14ac:dyDescent="0.2">
      <c r="A25" s="9" t="str">
        <f>IF(B25="","",$A$3 &amp;"33")</f>
        <v/>
      </c>
      <c r="F25" s="128" t="str">
        <f t="shared" si="0"/>
        <v/>
      </c>
    </row>
    <row r="26" spans="1:6" x14ac:dyDescent="0.2">
      <c r="A26" s="9" t="str">
        <f>IF(B26="","",$A$3 &amp;"34")</f>
        <v/>
      </c>
      <c r="F26" s="128" t="str">
        <f t="shared" si="0"/>
        <v/>
      </c>
    </row>
    <row r="27" spans="1:6" x14ac:dyDescent="0.2">
      <c r="A27" s="9" t="str">
        <f>IF(B27="","",$A$3 &amp;"35")</f>
        <v/>
      </c>
      <c r="F27" s="128" t="str">
        <f t="shared" si="0"/>
        <v/>
      </c>
    </row>
    <row r="28" spans="1:6" x14ac:dyDescent="0.2">
      <c r="A28" s="9" t="str">
        <f>IF(B28="","",$A$3 &amp;"36")</f>
        <v/>
      </c>
      <c r="F28" s="128" t="str">
        <f t="shared" si="0"/>
        <v/>
      </c>
    </row>
    <row r="29" spans="1:6" x14ac:dyDescent="0.2">
      <c r="A29" s="9" t="str">
        <f>IF(B29="","",$A$3 &amp;"37")</f>
        <v/>
      </c>
      <c r="F29" s="128" t="str">
        <f t="shared" si="0"/>
        <v/>
      </c>
    </row>
    <row r="30" spans="1:6" x14ac:dyDescent="0.2">
      <c r="A30" s="9" t="str">
        <f>IF(B30="","",$A$3 &amp;"38")</f>
        <v/>
      </c>
      <c r="F30" s="128" t="str">
        <f t="shared" si="0"/>
        <v/>
      </c>
    </row>
    <row r="31" spans="1:6" x14ac:dyDescent="0.2">
      <c r="A31" s="9" t="str">
        <f>IF(B31="","",$A$3 &amp;"39")</f>
        <v/>
      </c>
      <c r="F31" s="128" t="str">
        <f t="shared" si="0"/>
        <v/>
      </c>
    </row>
    <row r="32" spans="1:6" x14ac:dyDescent="0.2">
      <c r="A32" s="9"/>
      <c r="B32" s="79"/>
      <c r="F32" s="128" t="str">
        <f t="shared" si="0"/>
        <v/>
      </c>
    </row>
    <row r="33" spans="1:6" x14ac:dyDescent="0.2">
      <c r="A33" s="9"/>
      <c r="B33" s="79"/>
      <c r="F33" s="128" t="str">
        <f t="shared" si="0"/>
        <v/>
      </c>
    </row>
    <row r="34" spans="1:6" x14ac:dyDescent="0.2">
      <c r="A34" s="9" t="str">
        <f>IF(B34="","",$A$3 &amp;"42")</f>
        <v/>
      </c>
      <c r="F34" s="128" t="str">
        <f t="shared" si="0"/>
        <v/>
      </c>
    </row>
    <row r="35" spans="1:6" x14ac:dyDescent="0.2">
      <c r="A35" s="9" t="str">
        <f>IF(B35="","",$A$3 &amp;"43")</f>
        <v/>
      </c>
      <c r="F35" s="128" t="str">
        <f t="shared" si="0"/>
        <v/>
      </c>
    </row>
    <row r="36" spans="1:6" x14ac:dyDescent="0.2">
      <c r="A36" s="9" t="str">
        <f>IF(B36="","",$A$3 &amp;"44")</f>
        <v/>
      </c>
      <c r="F36" s="128" t="str">
        <f t="shared" si="0"/>
        <v/>
      </c>
    </row>
    <row r="37" spans="1:6" x14ac:dyDescent="0.2">
      <c r="A37" s="9" t="str">
        <f>IF(B37="","",$A$3 &amp;"45")</f>
        <v/>
      </c>
      <c r="F37" s="128" t="str">
        <f t="shared" si="0"/>
        <v/>
      </c>
    </row>
    <row r="38" spans="1:6" x14ac:dyDescent="0.2">
      <c r="A38" s="9" t="str">
        <f>IF(B38="","",$A$3 &amp;"46")</f>
        <v/>
      </c>
      <c r="F38" s="128" t="str">
        <f t="shared" si="0"/>
        <v/>
      </c>
    </row>
    <row r="39" spans="1:6" x14ac:dyDescent="0.2">
      <c r="A39" s="9" t="str">
        <f>IF(B39="","",$A$3 &amp;"47")</f>
        <v/>
      </c>
      <c r="F39" s="128" t="str">
        <f t="shared" si="0"/>
        <v/>
      </c>
    </row>
    <row r="40" spans="1:6" x14ac:dyDescent="0.2">
      <c r="A40" s="9" t="str">
        <f>IF(B40="","",$A$3 &amp;"48")</f>
        <v/>
      </c>
      <c r="F40" s="128" t="str">
        <f t="shared" si="0"/>
        <v/>
      </c>
    </row>
    <row r="41" spans="1:6" x14ac:dyDescent="0.2">
      <c r="A41" s="9" t="str">
        <f>IF(B41="","",$A$3 &amp;"49")</f>
        <v/>
      </c>
      <c r="F41" s="128" t="str">
        <f t="shared" si="0"/>
        <v/>
      </c>
    </row>
    <row r="42" spans="1:6" x14ac:dyDescent="0.2">
      <c r="A42" s="9" t="str">
        <f>IF(B42="","",$A$3 &amp;"50")</f>
        <v/>
      </c>
      <c r="F42" s="128" t="str">
        <f>IF(E42="","",D42*E42)</f>
        <v/>
      </c>
    </row>
    <row r="44" spans="1:6" x14ac:dyDescent="0.2">
      <c r="A44" s="25"/>
      <c r="B44" s="26"/>
      <c r="C44" s="27"/>
      <c r="D44" s="28"/>
      <c r="E44" s="137"/>
    </row>
    <row r="45" spans="1:6" x14ac:dyDescent="0.2">
      <c r="A45" s="25"/>
      <c r="B45" s="26"/>
      <c r="C45" s="27"/>
      <c r="D45" s="28"/>
      <c r="E45" s="137"/>
    </row>
    <row r="65" spans="1:6" customFormat="1" x14ac:dyDescent="0.2">
      <c r="A65" s="10"/>
      <c r="B65" s="11"/>
      <c r="C65" s="9"/>
      <c r="D65" s="12"/>
      <c r="E65" s="133"/>
      <c r="F65" s="128"/>
    </row>
    <row r="66" spans="1:6" customFormat="1" x14ac:dyDescent="0.2">
      <c r="A66" s="10"/>
      <c r="B66" s="11"/>
      <c r="C66" s="9"/>
      <c r="D66" s="12"/>
      <c r="E66" s="133"/>
      <c r="F66" s="128"/>
    </row>
    <row r="67" spans="1:6" customFormat="1" x14ac:dyDescent="0.2">
      <c r="A67" s="10"/>
      <c r="B67" s="11"/>
      <c r="C67" s="9"/>
      <c r="D67" s="12"/>
      <c r="E67" s="133"/>
      <c r="F67" s="128"/>
    </row>
    <row r="68" spans="1:6" customFormat="1" x14ac:dyDescent="0.2">
      <c r="A68" s="10"/>
      <c r="B68" s="11"/>
      <c r="C68" s="9"/>
      <c r="D68" s="12"/>
      <c r="E68" s="133"/>
      <c r="F68" s="128"/>
    </row>
    <row r="69" spans="1:6" ht="30.4" customHeight="1" x14ac:dyDescent="0.2"/>
    <row r="71" spans="1:6" customFormat="1" x14ac:dyDescent="0.2">
      <c r="A71" s="10"/>
      <c r="B71" s="11"/>
      <c r="C71" s="9"/>
      <c r="D71" s="12"/>
      <c r="E71" s="133"/>
      <c r="F71" s="128"/>
    </row>
    <row r="72" spans="1:6" customFormat="1" ht="15" customHeight="1" x14ac:dyDescent="0.2">
      <c r="A72" s="10"/>
      <c r="B72" s="11"/>
      <c r="C72" s="9"/>
      <c r="D72" s="12"/>
      <c r="E72" s="133"/>
      <c r="F72" s="128"/>
    </row>
    <row r="73" spans="1:6" customFormat="1" ht="118.5" customHeight="1" x14ac:dyDescent="0.2">
      <c r="A73" s="10"/>
      <c r="B73" s="11"/>
      <c r="C73" s="9"/>
      <c r="D73" s="12"/>
      <c r="E73" s="133"/>
      <c r="F73" s="128"/>
    </row>
    <row r="74" spans="1:6" customFormat="1" x14ac:dyDescent="0.2">
      <c r="A74" s="10"/>
      <c r="B74" s="11"/>
      <c r="C74" s="9"/>
      <c r="D74" s="12"/>
      <c r="E74" s="133"/>
      <c r="F74" s="128"/>
    </row>
    <row r="75" spans="1:6" customFormat="1" x14ac:dyDescent="0.2">
      <c r="A75" s="10"/>
      <c r="B75" s="11"/>
      <c r="C75" s="9"/>
      <c r="D75" s="12"/>
      <c r="E75" s="133"/>
      <c r="F75" s="128"/>
    </row>
    <row r="76" spans="1:6" ht="142.5" customHeight="1" x14ac:dyDescent="0.2"/>
    <row r="78" spans="1:6" ht="54.4" customHeight="1" x14ac:dyDescent="0.2"/>
  </sheetData>
  <sheetProtection algorithmName="SHA-512" hashValue="Cx3bjIhtcAVgXmiTqmNMBkZIcEoqPYYYytxxnMcvJVw6xdr9XoyX54ETpRZUr2yceW0dKfznT2UAgsMB0RQ3pw==" saltValue="TZlnUrf284EFfqbNir8QBw==" spinCount="100000" sheet="1" objects="1" scenarios="1" selectLockedCells="1"/>
  <mergeCells count="3">
    <mergeCell ref="B9:C9"/>
    <mergeCell ref="D9:E9"/>
    <mergeCell ref="A4:F4"/>
  </mergeCells>
  <phoneticPr fontId="20" type="noConversion"/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 
</oddHeader>
    <oddFooter>&amp;CADRIACON d.o.o., Rijeka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3B5C-EB69-4716-B40E-FB978BA0A1C4}">
  <dimension ref="A1:D116"/>
  <sheetViews>
    <sheetView view="pageLayout" zoomScaleNormal="100" workbookViewId="0"/>
  </sheetViews>
  <sheetFormatPr defaultColWidth="9.28515625" defaultRowHeight="12.75" x14ac:dyDescent="0.2"/>
  <cols>
    <col min="1" max="1" width="7.42578125" style="10" customWidth="1"/>
    <col min="2" max="2" width="74.7109375" style="11" customWidth="1"/>
    <col min="3" max="3" width="24.85546875" style="9" customWidth="1"/>
    <col min="4" max="4" width="12.7109375" style="7" customWidth="1"/>
    <col min="5" max="16384" width="9.28515625" style="9"/>
  </cols>
  <sheetData>
    <row r="1" spans="1:4" s="4" customFormat="1" ht="30.75" thickBot="1" x14ac:dyDescent="0.25">
      <c r="A1" s="29"/>
      <c r="B1" s="15" t="s">
        <v>24</v>
      </c>
      <c r="C1" s="17" t="s">
        <v>33</v>
      </c>
      <c r="D1" s="7"/>
    </row>
    <row r="2" spans="1:4" s="4" customFormat="1" ht="16.5" thickBot="1" x14ac:dyDescent="0.25">
      <c r="A2" s="8"/>
      <c r="B2" s="8"/>
      <c r="C2" s="40"/>
      <c r="D2" s="7"/>
    </row>
    <row r="3" spans="1:4" ht="20.25" customHeight="1" thickBot="1" x14ac:dyDescent="0.25">
      <c r="A3" s="20" t="s">
        <v>5</v>
      </c>
      <c r="B3" s="41" t="s">
        <v>34</v>
      </c>
      <c r="C3" s="42">
        <f>'Demontaže i rušenja'!F13</f>
        <v>0</v>
      </c>
      <c r="D3" s="38"/>
    </row>
    <row r="4" spans="1:4" ht="20.25" customHeight="1" thickBot="1" x14ac:dyDescent="0.25">
      <c r="A4" s="20" t="s">
        <v>22</v>
      </c>
      <c r="B4" s="41" t="s">
        <v>62</v>
      </c>
      <c r="C4" s="42">
        <f>'Gips kartonski i soboslikarski '!F13</f>
        <v>0</v>
      </c>
      <c r="D4" s="38"/>
    </row>
    <row r="5" spans="1:4" ht="20.25" customHeight="1" thickBot="1" x14ac:dyDescent="0.25">
      <c r="A5" s="20" t="s">
        <v>44</v>
      </c>
      <c r="B5" s="41" t="s">
        <v>45</v>
      </c>
      <c r="C5" s="42">
        <f>'Parketarski radovi'!F7</f>
        <v>0</v>
      </c>
      <c r="D5" s="38"/>
    </row>
    <row r="6" spans="1:4" ht="20.25" customHeight="1" thickBot="1" x14ac:dyDescent="0.25">
      <c r="A6" s="20" t="s">
        <v>54</v>
      </c>
      <c r="B6" s="41" t="s">
        <v>70</v>
      </c>
      <c r="C6" s="42">
        <f>'Elektrotehnički radovi'!F35</f>
        <v>0</v>
      </c>
      <c r="D6" s="38"/>
    </row>
    <row r="7" spans="1:4" ht="20.25" customHeight="1" thickBot="1" x14ac:dyDescent="0.25">
      <c r="A7" s="20" t="s">
        <v>104</v>
      </c>
      <c r="B7" s="41" t="s">
        <v>63</v>
      </c>
      <c r="C7" s="42">
        <f>'Ostali radovi'!F9</f>
        <v>0</v>
      </c>
      <c r="D7" s="38"/>
    </row>
    <row r="8" spans="1:4" ht="20.25" customHeight="1" thickBot="1" x14ac:dyDescent="0.25">
      <c r="A8" s="8"/>
      <c r="B8" s="43" t="s">
        <v>25</v>
      </c>
      <c r="C8" s="44">
        <f>SUM(C3:C7)</f>
        <v>0</v>
      </c>
      <c r="D8" s="38"/>
    </row>
    <row r="9" spans="1:4" ht="20.25" customHeight="1" x14ac:dyDescent="0.2">
      <c r="A9" s="9"/>
      <c r="B9" s="113" t="s">
        <v>26</v>
      </c>
      <c r="C9" s="114">
        <f>C8*0.25</f>
        <v>0</v>
      </c>
      <c r="D9" s="38"/>
    </row>
    <row r="10" spans="1:4" ht="20.25" customHeight="1" thickBot="1" x14ac:dyDescent="0.25">
      <c r="A10" s="9"/>
      <c r="B10" s="115" t="s">
        <v>27</v>
      </c>
      <c r="C10" s="116">
        <f>SUM(C8:C9)</f>
        <v>0</v>
      </c>
      <c r="D10" s="38"/>
    </row>
    <row r="11" spans="1:4" ht="15.75" x14ac:dyDescent="0.2">
      <c r="A11" s="117"/>
      <c r="B11" s="118"/>
      <c r="C11" s="119"/>
      <c r="D11" s="38"/>
    </row>
    <row r="12" spans="1:4" ht="15.75" x14ac:dyDescent="0.2">
      <c r="A12" s="117"/>
      <c r="B12" s="118"/>
      <c r="C12" s="120"/>
      <c r="D12" s="38"/>
    </row>
    <row r="13" spans="1:4" ht="15.75" x14ac:dyDescent="0.2">
      <c r="A13" s="117"/>
      <c r="B13" s="121"/>
      <c r="C13" s="120"/>
      <c r="D13" s="38"/>
    </row>
    <row r="14" spans="1:4" ht="15" x14ac:dyDescent="0.25">
      <c r="A14" s="122"/>
      <c r="B14" s="123"/>
      <c r="C14" s="124"/>
      <c r="D14" s="38"/>
    </row>
    <row r="15" spans="1:4" ht="15" x14ac:dyDescent="0.25">
      <c r="A15" s="32"/>
      <c r="B15" s="30"/>
      <c r="C15" s="37"/>
      <c r="D15" s="38"/>
    </row>
    <row r="16" spans="1:4" ht="15" x14ac:dyDescent="0.25">
      <c r="A16" s="32"/>
      <c r="B16" s="30"/>
      <c r="C16" s="37"/>
      <c r="D16" s="38"/>
    </row>
    <row r="17" spans="1:4" ht="15" x14ac:dyDescent="0.25">
      <c r="A17" s="32"/>
      <c r="B17" s="30"/>
      <c r="C17" s="37"/>
      <c r="D17" s="38"/>
    </row>
    <row r="18" spans="1:4" ht="15" x14ac:dyDescent="0.25">
      <c r="A18" s="32"/>
      <c r="B18" s="30"/>
      <c r="C18" s="37"/>
      <c r="D18" s="38"/>
    </row>
    <row r="19" spans="1:4" ht="15" x14ac:dyDescent="0.25">
      <c r="A19" s="32"/>
      <c r="B19" s="30"/>
      <c r="C19" s="37"/>
      <c r="D19" s="38"/>
    </row>
    <row r="20" spans="1:4" ht="15" x14ac:dyDescent="0.25">
      <c r="A20" s="32"/>
      <c r="B20" s="30"/>
      <c r="C20" s="37"/>
      <c r="D20" s="38"/>
    </row>
    <row r="21" spans="1:4" ht="15" x14ac:dyDescent="0.25">
      <c r="A21" s="32"/>
      <c r="B21" s="30"/>
      <c r="C21" s="37"/>
      <c r="D21" s="38"/>
    </row>
    <row r="22" spans="1:4" ht="15" x14ac:dyDescent="0.25">
      <c r="A22" s="32"/>
      <c r="B22" s="30"/>
      <c r="C22" s="37"/>
      <c r="D22" s="38"/>
    </row>
    <row r="23" spans="1:4" ht="15" x14ac:dyDescent="0.25">
      <c r="A23" s="32"/>
      <c r="B23" s="30"/>
      <c r="C23" s="37"/>
      <c r="D23" s="38"/>
    </row>
    <row r="24" spans="1:4" ht="15" x14ac:dyDescent="0.25">
      <c r="A24" s="32"/>
      <c r="B24" s="30"/>
      <c r="C24" s="37"/>
      <c r="D24" s="38"/>
    </row>
    <row r="25" spans="1:4" ht="15" x14ac:dyDescent="0.25">
      <c r="A25" s="32"/>
      <c r="B25" s="30"/>
      <c r="C25" s="37"/>
      <c r="D25" s="38"/>
    </row>
    <row r="26" spans="1:4" ht="15" x14ac:dyDescent="0.25">
      <c r="A26" s="32"/>
      <c r="B26" s="30"/>
      <c r="C26" s="37"/>
      <c r="D26" s="38"/>
    </row>
    <row r="27" spans="1:4" ht="15" x14ac:dyDescent="0.25">
      <c r="A27" s="32"/>
      <c r="B27" s="30"/>
      <c r="C27" s="37"/>
      <c r="D27" s="38"/>
    </row>
    <row r="28" spans="1:4" ht="15" x14ac:dyDescent="0.25">
      <c r="A28" s="32"/>
      <c r="B28" s="30"/>
      <c r="C28" s="37"/>
      <c r="D28" s="38"/>
    </row>
    <row r="29" spans="1:4" ht="15" x14ac:dyDescent="0.25">
      <c r="A29" s="32"/>
      <c r="B29" s="30"/>
      <c r="C29" s="37"/>
      <c r="D29" s="38"/>
    </row>
    <row r="30" spans="1:4" ht="15" x14ac:dyDescent="0.25">
      <c r="A30" s="32"/>
      <c r="B30" s="30"/>
      <c r="C30" s="37"/>
      <c r="D30" s="38"/>
    </row>
    <row r="31" spans="1:4" ht="15" x14ac:dyDescent="0.25">
      <c r="A31" s="32"/>
      <c r="B31" s="30"/>
      <c r="C31" s="37"/>
      <c r="D31" s="38"/>
    </row>
    <row r="32" spans="1:4" ht="15" x14ac:dyDescent="0.25">
      <c r="A32" s="32"/>
      <c r="B32" s="30"/>
      <c r="C32" s="37"/>
      <c r="D32" s="38"/>
    </row>
    <row r="33" spans="1:4" ht="15" x14ac:dyDescent="0.25">
      <c r="A33" s="32"/>
      <c r="B33" s="30"/>
      <c r="C33" s="37"/>
      <c r="D33" s="38"/>
    </row>
    <row r="34" spans="1:4" ht="15" x14ac:dyDescent="0.25">
      <c r="A34" s="32"/>
      <c r="B34" s="30"/>
      <c r="C34" s="37"/>
      <c r="D34" s="38"/>
    </row>
    <row r="35" spans="1:4" ht="15" x14ac:dyDescent="0.25">
      <c r="A35" s="32"/>
      <c r="B35" s="30"/>
      <c r="C35" s="37"/>
      <c r="D35" s="38"/>
    </row>
    <row r="36" spans="1:4" ht="15" x14ac:dyDescent="0.25">
      <c r="A36" s="32"/>
      <c r="B36" s="30"/>
      <c r="C36" s="37"/>
      <c r="D36" s="38"/>
    </row>
    <row r="37" spans="1:4" ht="15" x14ac:dyDescent="0.25">
      <c r="A37" s="32"/>
      <c r="B37" s="30"/>
      <c r="C37" s="37"/>
      <c r="D37" s="38"/>
    </row>
    <row r="38" spans="1:4" ht="15" x14ac:dyDescent="0.25">
      <c r="A38" s="32"/>
      <c r="B38" s="30"/>
      <c r="C38" s="37"/>
      <c r="D38" s="38"/>
    </row>
    <row r="39" spans="1:4" ht="15" x14ac:dyDescent="0.25">
      <c r="A39" s="32"/>
      <c r="B39" s="30"/>
      <c r="C39" s="37"/>
      <c r="D39" s="38"/>
    </row>
    <row r="40" spans="1:4" ht="15" x14ac:dyDescent="0.25">
      <c r="A40" s="32"/>
      <c r="B40" s="30"/>
      <c r="C40" s="37"/>
      <c r="D40" s="38"/>
    </row>
    <row r="41" spans="1:4" ht="15" x14ac:dyDescent="0.25">
      <c r="A41" s="32"/>
      <c r="B41" s="30"/>
      <c r="C41" s="37"/>
      <c r="D41" s="38"/>
    </row>
    <row r="42" spans="1:4" ht="15" x14ac:dyDescent="0.25">
      <c r="A42" s="32"/>
      <c r="B42" s="30"/>
      <c r="C42" s="37"/>
      <c r="D42" s="38"/>
    </row>
    <row r="43" spans="1:4" ht="15" x14ac:dyDescent="0.25">
      <c r="A43" s="32"/>
      <c r="B43" s="30"/>
      <c r="C43" s="37"/>
      <c r="D43" s="38"/>
    </row>
    <row r="44" spans="1:4" ht="15" x14ac:dyDescent="0.25">
      <c r="A44" s="32"/>
      <c r="B44" s="30"/>
      <c r="C44" s="37"/>
      <c r="D44" s="38"/>
    </row>
    <row r="45" spans="1:4" ht="15" x14ac:dyDescent="0.25">
      <c r="A45" s="32"/>
      <c r="B45" s="30"/>
      <c r="C45" s="37"/>
      <c r="D45" s="38"/>
    </row>
    <row r="46" spans="1:4" ht="15" x14ac:dyDescent="0.25">
      <c r="A46" s="32"/>
      <c r="B46" s="30"/>
      <c r="C46" s="37"/>
      <c r="D46" s="38"/>
    </row>
    <row r="47" spans="1:4" ht="15" x14ac:dyDescent="0.25">
      <c r="A47" s="32"/>
      <c r="B47" s="30"/>
      <c r="C47" s="37"/>
      <c r="D47" s="38"/>
    </row>
    <row r="48" spans="1:4" ht="15" x14ac:dyDescent="0.25">
      <c r="A48" s="32"/>
      <c r="B48" s="30"/>
      <c r="C48" s="37"/>
      <c r="D48" s="38"/>
    </row>
    <row r="49" spans="1:4" ht="15" x14ac:dyDescent="0.25">
      <c r="A49" s="32"/>
      <c r="B49" s="30"/>
      <c r="C49" s="37"/>
      <c r="D49" s="38"/>
    </row>
    <row r="50" spans="1:4" ht="15" x14ac:dyDescent="0.25">
      <c r="A50" s="32"/>
      <c r="B50" s="30"/>
      <c r="C50" s="37"/>
      <c r="D50" s="38"/>
    </row>
    <row r="51" spans="1:4" ht="15" x14ac:dyDescent="0.25">
      <c r="A51" s="32"/>
      <c r="B51" s="30"/>
      <c r="C51" s="37"/>
      <c r="D51" s="38"/>
    </row>
    <row r="52" spans="1:4" ht="15" x14ac:dyDescent="0.25">
      <c r="A52" s="32"/>
      <c r="B52" s="30"/>
      <c r="C52" s="37"/>
      <c r="D52" s="38"/>
    </row>
    <row r="53" spans="1:4" ht="15" x14ac:dyDescent="0.25">
      <c r="A53" s="32"/>
      <c r="B53" s="30"/>
      <c r="C53" s="37"/>
      <c r="D53" s="38"/>
    </row>
    <row r="54" spans="1:4" ht="15" x14ac:dyDescent="0.25">
      <c r="A54" s="32"/>
      <c r="B54" s="30"/>
      <c r="C54" s="37"/>
      <c r="D54" s="38"/>
    </row>
    <row r="55" spans="1:4" ht="15" x14ac:dyDescent="0.25">
      <c r="A55" s="32"/>
      <c r="B55" s="30"/>
      <c r="C55" s="37"/>
      <c r="D55" s="38"/>
    </row>
    <row r="56" spans="1:4" ht="15" x14ac:dyDescent="0.25">
      <c r="A56" s="32"/>
      <c r="B56" s="30"/>
      <c r="C56" s="37"/>
      <c r="D56" s="38"/>
    </row>
    <row r="57" spans="1:4" customFormat="1" x14ac:dyDescent="0.2">
      <c r="A57" s="33"/>
      <c r="B57" s="205"/>
      <c r="D57" s="38"/>
    </row>
    <row r="58" spans="1:4" customFormat="1" x14ac:dyDescent="0.2">
      <c r="A58" s="34"/>
      <c r="B58" s="205"/>
      <c r="C58" s="39"/>
      <c r="D58" s="38"/>
    </row>
    <row r="59" spans="1:4" customFormat="1" x14ac:dyDescent="0.2">
      <c r="A59" s="34"/>
      <c r="B59" s="205"/>
      <c r="C59" s="39"/>
      <c r="D59" s="38"/>
    </row>
    <row r="60" spans="1:4" customFormat="1" x14ac:dyDescent="0.2">
      <c r="A60" s="34"/>
      <c r="B60" s="205"/>
      <c r="C60" s="39"/>
      <c r="D60" s="38"/>
    </row>
    <row r="61" spans="1:4" ht="30.4" customHeight="1" x14ac:dyDescent="0.2">
      <c r="A61" s="32"/>
      <c r="B61" s="31"/>
      <c r="C61" s="37"/>
      <c r="D61" s="38"/>
    </row>
    <row r="62" spans="1:4" ht="15" x14ac:dyDescent="0.2">
      <c r="A62" s="32"/>
      <c r="B62" s="31"/>
      <c r="C62" s="37"/>
      <c r="D62" s="38"/>
    </row>
    <row r="63" spans="1:4" customFormat="1" x14ac:dyDescent="0.2">
      <c r="A63" s="33"/>
      <c r="B63" s="47"/>
      <c r="C63" s="39"/>
      <c r="D63" s="38"/>
    </row>
    <row r="64" spans="1:4" customFormat="1" ht="15" customHeight="1" x14ac:dyDescent="0.2">
      <c r="A64" s="34"/>
      <c r="B64" s="48"/>
      <c r="C64" s="39"/>
      <c r="D64" s="38"/>
    </row>
    <row r="65" spans="1:4" customFormat="1" ht="118.5" customHeight="1" x14ac:dyDescent="0.2">
      <c r="A65" s="32"/>
      <c r="B65" s="48"/>
      <c r="C65" s="39"/>
      <c r="D65" s="38"/>
    </row>
    <row r="66" spans="1:4" customFormat="1" x14ac:dyDescent="0.2">
      <c r="A66" s="34"/>
      <c r="B66" s="47"/>
      <c r="C66" s="39"/>
      <c r="D66" s="38"/>
    </row>
    <row r="67" spans="1:4" customFormat="1" x14ac:dyDescent="0.2">
      <c r="A67" s="34"/>
      <c r="B67" s="47"/>
      <c r="C67" s="39"/>
      <c r="D67" s="38"/>
    </row>
    <row r="68" spans="1:4" ht="142.5" customHeight="1" x14ac:dyDescent="0.2">
      <c r="A68" s="32"/>
      <c r="B68" s="26"/>
      <c r="C68" s="49"/>
      <c r="D68" s="50"/>
    </row>
    <row r="69" spans="1:4" x14ac:dyDescent="0.2">
      <c r="A69" s="34"/>
      <c r="B69" s="47"/>
      <c r="C69" s="39"/>
      <c r="D69" s="38"/>
    </row>
    <row r="70" spans="1:4" ht="54.4" customHeight="1" x14ac:dyDescent="0.2">
      <c r="A70" s="32"/>
      <c r="B70" s="26"/>
      <c r="C70" s="49"/>
      <c r="D70" s="38"/>
    </row>
    <row r="71" spans="1:4" x14ac:dyDescent="0.2">
      <c r="A71" s="9"/>
    </row>
    <row r="72" spans="1:4" ht="15.75" x14ac:dyDescent="0.2">
      <c r="A72" s="45"/>
      <c r="B72" s="206"/>
      <c r="C72" s="206"/>
      <c r="D72" s="46"/>
    </row>
    <row r="73" spans="1:4" ht="15" x14ac:dyDescent="0.2">
      <c r="A73" s="13"/>
      <c r="B73" s="51"/>
      <c r="C73" s="52"/>
      <c r="D73" s="53"/>
    </row>
    <row r="74" spans="1:4" x14ac:dyDescent="0.2">
      <c r="A74" s="9"/>
    </row>
    <row r="75" spans="1:4" x14ac:dyDescent="0.2">
      <c r="A75" s="9"/>
    </row>
    <row r="76" spans="1:4" x14ac:dyDescent="0.2">
      <c r="A76" s="9"/>
    </row>
    <row r="77" spans="1:4" x14ac:dyDescent="0.2">
      <c r="A77" s="9"/>
    </row>
    <row r="78" spans="1:4" x14ac:dyDescent="0.2">
      <c r="A78" s="9"/>
    </row>
    <row r="79" spans="1:4" x14ac:dyDescent="0.2">
      <c r="A79" s="9"/>
    </row>
    <row r="80" spans="1:4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3" x14ac:dyDescent="0.2">
      <c r="A113" s="9"/>
    </row>
    <row r="115" spans="1:3" x14ac:dyDescent="0.2">
      <c r="A115" s="25"/>
      <c r="B115" s="26"/>
      <c r="C115" s="27"/>
    </row>
    <row r="116" spans="1:3" x14ac:dyDescent="0.2">
      <c r="A116" s="25"/>
      <c r="B116" s="26"/>
      <c r="C116" s="27"/>
    </row>
  </sheetData>
  <sheetProtection algorithmName="SHA-512" hashValue="VH1tiODN2ZBTX0Lgf1lQaeUa4nT7QnvhvENYFWAkcxxoji9uDofh7J5z/DwoUVm6OWv54vloZGHTDQsgQRViuw==" saltValue="+EXWkhqay1r4REg9MvgEng==" spinCount="100000" sheet="1" objects="1" scenarios="1" selectLockedCells="1"/>
  <mergeCells count="3">
    <mergeCell ref="B57:B58"/>
    <mergeCell ref="B59:B60"/>
    <mergeCell ref="B72:C72"/>
  </mergeCells>
  <phoneticPr fontId="20" type="noConversion"/>
  <pageMargins left="0.98425196850393704" right="0.59055118110236227" top="0.98425196850393704" bottom="0.98425196850393704" header="0.51181102362204722" footer="0.51181102362204722"/>
  <pageSetup paperSize="9" scale="78" orientation="portrait" r:id="rId1"/>
  <headerFooter alignWithMargins="0">
    <oddHeader xml:space="preserve">&amp;C&amp;"Arial,Podebljano"&amp;16TROŠKOVNIK GRAĐEVINSKO - OBRTNIČKIH I ELEKTRO RADOVA NA ADAPTACIJI PROSTORIJE U DOMU KULTURE HRELJIN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Naslovnica</vt:lpstr>
      <vt:lpstr>Demontaže i rušenja</vt:lpstr>
      <vt:lpstr>Gips kartonski i soboslikarski </vt:lpstr>
      <vt:lpstr>Parketarski radovi</vt:lpstr>
      <vt:lpstr>Elektrotehnički radovi</vt:lpstr>
      <vt:lpstr>Ostali radovi</vt:lpstr>
      <vt:lpstr>REKAPITULACIJA</vt:lpstr>
      <vt:lpstr>'Demontaže i rušenja'!Podrucje_ispisa</vt:lpstr>
      <vt:lpstr>'Elektrotehnički radovi'!Podrucje_ispisa</vt:lpstr>
      <vt:lpstr>'Gips kartonski i soboslikarski '!Podrucje_ispisa</vt:lpstr>
      <vt:lpstr>Naslovnica!Podrucje_ispisa</vt:lpstr>
      <vt:lpstr>'Ostali radovi'!Podrucje_ispisa</vt:lpstr>
      <vt:lpstr>'Parketarski radovi'!Podrucje_ispisa</vt:lpstr>
      <vt:lpstr>REKAPITULACIJA!Podrucje_ispisa</vt:lpstr>
    </vt:vector>
  </TitlesOfParts>
  <Company>3K, d.o.o.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 Bilić</dc:creator>
  <cp:keywords>Troškovnik</cp:keywords>
  <cp:lastModifiedBy>Davor Skočilić</cp:lastModifiedBy>
  <cp:lastPrinted>2023-10-25T14:15:21Z</cp:lastPrinted>
  <dcterms:created xsi:type="dcterms:W3CDTF">2000-09-19T12:39:10Z</dcterms:created>
  <dcterms:modified xsi:type="dcterms:W3CDTF">2024-03-01T10:05:30Z</dcterms:modified>
</cp:coreProperties>
</file>